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45" windowWidth="15030" windowHeight="12330" activeTab="0"/>
  </bookViews>
  <sheets>
    <sheet name="исполнение на 01.10.2018г." sheetId="1" r:id="rId1"/>
  </sheets>
  <externalReferences>
    <externalReference r:id="rId4"/>
    <externalReference r:id="rId5"/>
    <externalReference r:id="rId6"/>
  </externalReferences>
  <definedNames>
    <definedName name="_xlnm.Print_Area" localSheetId="0">'исполнение на 01.10.2018г.'!$A$1:$BA$133</definedName>
  </definedNames>
  <calcPr fullCalcOnLoad="1"/>
</workbook>
</file>

<file path=xl/sharedStrings.xml><?xml version="1.0" encoding="utf-8"?>
<sst xmlns="http://schemas.openxmlformats.org/spreadsheetml/2006/main" count="246" uniqueCount="200">
  <si>
    <t>тыс. руб.</t>
  </si>
  <si>
    <t>ВСЕГО</t>
  </si>
  <si>
    <t>г.Удачный</t>
  </si>
  <si>
    <t>ДОХОДЫ</t>
  </si>
  <si>
    <t>Изменения</t>
  </si>
  <si>
    <t>Субвенция на обеспечение гос.стандарта общего образования</t>
  </si>
  <si>
    <t>Доходы от аренды муниципального имущества</t>
  </si>
  <si>
    <t>Бюджет 2004 года</t>
  </si>
  <si>
    <t>контингент налогов *</t>
  </si>
  <si>
    <t>норматив отчисления в консолидированный бюджет района</t>
  </si>
  <si>
    <t>сумма консолидированного бюджета района</t>
  </si>
  <si>
    <t>норматив отчисления в бюджет района</t>
  </si>
  <si>
    <t>бюджет района</t>
  </si>
  <si>
    <t>норматив отчисления в бюджеты поселений</t>
  </si>
  <si>
    <t>итого по поселениям</t>
  </si>
  <si>
    <t>г.Мирный</t>
  </si>
  <si>
    <t>п.Айхал</t>
  </si>
  <si>
    <t>п.Чернышевский</t>
  </si>
  <si>
    <t>п.Светлый</t>
  </si>
  <si>
    <t>п.Алмазный</t>
  </si>
  <si>
    <t xml:space="preserve">Норматив </t>
  </si>
  <si>
    <t>п.Арылах</t>
  </si>
  <si>
    <t>с.Сюльдюкар</t>
  </si>
  <si>
    <t>КБК</t>
  </si>
  <si>
    <t>Прогноз</t>
  </si>
  <si>
    <t xml:space="preserve">отчисления для </t>
  </si>
  <si>
    <t>2005г.</t>
  </si>
  <si>
    <t>(+;-)</t>
  </si>
  <si>
    <t>2 квартал</t>
  </si>
  <si>
    <t>3 квартал</t>
  </si>
  <si>
    <t>норматив</t>
  </si>
  <si>
    <t>сумма</t>
  </si>
  <si>
    <t xml:space="preserve">сельских </t>
  </si>
  <si>
    <t>отчисления</t>
  </si>
  <si>
    <t>поселений</t>
  </si>
  <si>
    <t>контингент</t>
  </si>
  <si>
    <t>Федеральные налоги</t>
  </si>
  <si>
    <t xml:space="preserve">Налог на прибыль  </t>
  </si>
  <si>
    <t>0</t>
  </si>
  <si>
    <t>АК "АЛРОСА"</t>
  </si>
  <si>
    <t>ОАО"Алроса-Нюрба"</t>
  </si>
  <si>
    <t>прочие предприятия</t>
  </si>
  <si>
    <t>182 1 09 01000 03 0000 110</t>
  </si>
  <si>
    <t>Налог на прибыль (в части погашения недоимки 2004г.)</t>
  </si>
  <si>
    <t>182 1 06 03000 01 0000 110</t>
  </si>
  <si>
    <t>Налог на имущество, переход.в пор. дарения</t>
  </si>
  <si>
    <t>100</t>
  </si>
  <si>
    <t>182 1 01 02000 01  0000 110</t>
  </si>
  <si>
    <t>Налог на доходы физических лиц</t>
  </si>
  <si>
    <t>182 1 04 02000 01 0000 110</t>
  </si>
  <si>
    <t>Акцизы всего</t>
  </si>
  <si>
    <t xml:space="preserve"> - Спирт питьеой,водка и лик-вод.изделия</t>
  </si>
  <si>
    <t>80</t>
  </si>
  <si>
    <t xml:space="preserve"> - Реализация с акцизных складов</t>
  </si>
  <si>
    <t xml:space="preserve"> -Пиво</t>
  </si>
  <si>
    <t xml:space="preserve"> -Вино</t>
  </si>
  <si>
    <t>Лесной налог</t>
  </si>
  <si>
    <t>182 1 07 01020 01 0000 110</t>
  </si>
  <si>
    <t>Налог на добычу ОПИ (стройматериалы)</t>
  </si>
  <si>
    <t>182 1 08 00000 00 0000 110</t>
  </si>
  <si>
    <t>Госпошлина</t>
  </si>
  <si>
    <t>Налоги со специальными налоговыми режимами</t>
  </si>
  <si>
    <t>182 1 06 02000 02 0000 110</t>
  </si>
  <si>
    <t>Налог на имущество организаций, в т.ч.</t>
  </si>
  <si>
    <t>Налог с продаж</t>
  </si>
  <si>
    <t>Прочие предприятия</t>
  </si>
  <si>
    <t>182 1 09 04010 02 0000 110</t>
  </si>
  <si>
    <t xml:space="preserve">Налог на имущество предприятий (в части погашения задолженности по расчетам до 2004г.) </t>
  </si>
  <si>
    <t>182 1 05 02000 01 0000 110</t>
  </si>
  <si>
    <t>Единый налог на вмененный доход</t>
  </si>
  <si>
    <t>182 1 05 01000 01 0000 110</t>
  </si>
  <si>
    <t>Един.налог ,взимаемый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</si>
  <si>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</si>
  <si>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</si>
  <si>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Республиканские налоги</t>
  </si>
  <si>
    <t>182 1 06 05000 00 0000 110</t>
  </si>
  <si>
    <t>Налог на игорный бизнес</t>
  </si>
  <si>
    <t>Местные налоги</t>
  </si>
  <si>
    <t xml:space="preserve">Налог на имущество физических лиц </t>
  </si>
  <si>
    <t xml:space="preserve"> 182 1 09 07000 03 0000 110</t>
  </si>
  <si>
    <t>Регистрационные сборы</t>
  </si>
  <si>
    <t xml:space="preserve"> 182 1 09 07010 03 0000 110</t>
  </si>
  <si>
    <t>Налог на рекламу</t>
  </si>
  <si>
    <t>182 1 09 07030 03 0000 110</t>
  </si>
  <si>
    <t>Целевой сбор</t>
  </si>
  <si>
    <t>Земельный налог всего</t>
  </si>
  <si>
    <t>182 1 06 06010 03 0000 110</t>
  </si>
  <si>
    <t xml:space="preserve"> - Земельный налог на земли  с/х назначения</t>
  </si>
  <si>
    <t>182 1 06 06020 03 0000 110</t>
  </si>
  <si>
    <t xml:space="preserve"> - Земельный налог на земли городов и поселков.</t>
  </si>
  <si>
    <t>182 1 06 06040 03 0000 110</t>
  </si>
  <si>
    <t xml:space="preserve"> - Земельный налог на земли не с/х назначения</t>
  </si>
  <si>
    <t>Прочие местные налоги и сборы</t>
  </si>
  <si>
    <t>Неналоговые доходы</t>
  </si>
  <si>
    <t>000 1 11 05014 01 0000 120</t>
  </si>
  <si>
    <t xml:space="preserve"> - Арендная плата за земли не с/х назначения</t>
  </si>
  <si>
    <t>000 1 11 05012 01 0000 120</t>
  </si>
  <si>
    <t xml:space="preserve"> - Арендная плата за земли городов и поселков</t>
  </si>
  <si>
    <t>000 1 11 05011 01 0000 120</t>
  </si>
  <si>
    <t xml:space="preserve"> - Арендная плата за земли с/х назначения</t>
  </si>
  <si>
    <t>000 1 11 05033 03 0000 120</t>
  </si>
  <si>
    <t xml:space="preserve"> -г.Мирный</t>
  </si>
  <si>
    <t>- г.Удачный</t>
  </si>
  <si>
    <t>- п.Айхал</t>
  </si>
  <si>
    <t>- п.Чернышевский</t>
  </si>
  <si>
    <t>- п.Светлый</t>
  </si>
  <si>
    <t>- п.Алмазный</t>
  </si>
  <si>
    <t xml:space="preserve"> 000  1 11 08043 03 0000 120</t>
  </si>
  <si>
    <t>Доходы от приватизации муниципального имущ-ва</t>
  </si>
  <si>
    <t>000 1 11 01030 03 0000 120</t>
  </si>
  <si>
    <t>Дивиденды по акциям, нах.в муниципальной собственности</t>
  </si>
  <si>
    <t>000 1 16 01000 01 0000 000</t>
  </si>
  <si>
    <t>Штрафы, санкции, возмещение ущерба</t>
  </si>
  <si>
    <t>000 1 11 07013 03 0000 120</t>
  </si>
  <si>
    <t>Перечисление части прибыли МУП</t>
  </si>
  <si>
    <t>182 1 12 01000 01 0000 120</t>
  </si>
  <si>
    <t>Плата за негативное воздействие на окружающую среду</t>
  </si>
  <si>
    <t>Субвенция на обеспечение гос. стандарта общего образ-я</t>
  </si>
  <si>
    <t>Фонд компенсаций (судсидии на пособие детей, находящихся под опекой)</t>
  </si>
  <si>
    <t>Субвенция лт других бюджетов</t>
  </si>
  <si>
    <t>ВСЕГО ДОХОДОВ</t>
  </si>
  <si>
    <t>- софинансирование целевых программ дотационным поселениям</t>
  </si>
  <si>
    <t>Объем поступлений доходов по основным источникам МО "п.Чернышевский" на 2006 год</t>
  </si>
  <si>
    <t>1 квартал</t>
  </si>
  <si>
    <t>4 квартал</t>
  </si>
  <si>
    <t>Доходы от сдачи в аренду имущ-ва</t>
  </si>
  <si>
    <t>Прочие неналоговые доходы бюджетов поселений</t>
  </si>
  <si>
    <t>Субвенция на выполнение федер. полномочий по ЗАГСу</t>
  </si>
  <si>
    <t>Субвенция на осуществление полномочий по воинскому первичному учету на территориях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</si>
  <si>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</si>
  <si>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руб.</t>
  </si>
  <si>
    <t>Невыясненные поступления</t>
  </si>
  <si>
    <t>Итого по налоговым доходам</t>
  </si>
  <si>
    <t>Итого по неналоговым доходам</t>
  </si>
  <si>
    <t>ИТОГО СОБСТВЕННЫХ ДОХОДОВ</t>
  </si>
  <si>
    <t>Итого средства из других уровней бюджета</t>
  </si>
  <si>
    <t>Доходы от сдачи в аренду имущества, находящегося в оперативном управлении органов управления поселений</t>
  </si>
  <si>
    <t>Доходы от перечисления части прибыли, остающейся после уплаты налогов и других обязательных платежей муниципальных унитарных предприятий</t>
  </si>
  <si>
    <t>% исполнения</t>
  </si>
  <si>
    <t>Прочие доходы от компенсации затрат бюджетов поселений</t>
  </si>
  <si>
    <t>802 202 02 999 10 6807 151</t>
  </si>
  <si>
    <t xml:space="preserve">Субвенция на финансирование работ по ремонту дворовых территорий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</si>
  <si>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</si>
  <si>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100 1 03 02000 01 0000 000</t>
  </si>
  <si>
    <t>Акцизы по подакцизным товарам, производимые на территории РФ</t>
  </si>
  <si>
    <t>182 1 06 01030 13 0000 110</t>
  </si>
  <si>
    <t>182 1 06 06000 13 0000 110</t>
  </si>
  <si>
    <t>802 1 11 05025 13 0000 120</t>
  </si>
  <si>
    <t xml:space="preserve"> 802 1 17 05050 13 0000 180</t>
  </si>
  <si>
    <t>802 1 11 05035 13 0000 120</t>
  </si>
  <si>
    <t>802 1 13 02995 13 0000 130</t>
  </si>
  <si>
    <t xml:space="preserve"> 802 1 16 90050 13 0000 140</t>
  </si>
  <si>
    <t xml:space="preserve"> 802 1 11 07015 13 0000 120</t>
  </si>
  <si>
    <t>802 1 11 05013 13 0000 120</t>
  </si>
  <si>
    <t>802 2 02 03003 13 0000 151</t>
  </si>
  <si>
    <t>802 2 02 03015 13 0000 151</t>
  </si>
  <si>
    <t>Субсидии по регулированию численности безнадзорных животных</t>
  </si>
  <si>
    <t>802 2 07 05030 13 0000 180</t>
  </si>
  <si>
    <t>802  2 19 05000 13 0000 151</t>
  </si>
  <si>
    <t>Прочие поступления от использования имущества, находящегося в собственности поселения (плата за найм)</t>
  </si>
  <si>
    <t xml:space="preserve"> 802 1 17 01050 13 0000 180</t>
  </si>
  <si>
    <t>802 1 11 09045 13 0000 120</t>
  </si>
  <si>
    <t xml:space="preserve"> 802 1 14 02053 13 0000 410</t>
  </si>
  <si>
    <t xml:space="preserve"> 802 1 14 060 13 130000 430</t>
  </si>
  <si>
    <t>Доходы от продажи земельных участков, государственная собственность на которые не разграничена</t>
  </si>
  <si>
    <t xml:space="preserve"> 802 1 14 06025 13 0000 430</t>
  </si>
  <si>
    <t>Доходы от продажи земельных участков, находящихся в собственности городских поселений</t>
  </si>
  <si>
    <t>802 1 08 07175 01 1000 110</t>
  </si>
  <si>
    <t>Государственная пошлина за выдачу органом местного самоуправления специального разрешения на движение по автомобильным дорогам</t>
  </si>
  <si>
    <t>802 1 16 90050 13 0000 140</t>
  </si>
  <si>
    <t>802 2 02 25555 43 0000 151</t>
  </si>
  <si>
    <t>Приложение № 1</t>
  </si>
  <si>
    <t>к постановлению главы</t>
  </si>
  <si>
    <t xml:space="preserve">        ИСПОЛНЕНИЕ    ДОХОДНОЙ     ЧАСТИ      БЮДЖЕТА</t>
  </si>
  <si>
    <t>Утвержденный  план на 2018 год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</si>
  <si>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</si>
  <si>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</si>
  <si>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</si>
  <si>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</si>
  <si>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</si>
  <si>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Прочие безвозмездные поступления в бюджеты  городских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</si>
  <si>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</si>
  <si>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803  2 19 05000 13 6569 151</t>
  </si>
  <si>
    <t>802 2 02 45160 13 0000 151</t>
  </si>
  <si>
    <t>802 2 18 60010 13 0000 151</t>
  </si>
  <si>
    <t>802 2 02 25555 13 0000 151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</si>
  <si>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</si>
  <si>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ГБ)</t>
  </si>
  <si>
    <t>802 2 02 29999 13 6213 151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</si>
  <si>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</si>
  <si>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</si>
  <si>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802 1 16 33050 13 6000 140</t>
  </si>
  <si>
    <t>802 1 16 51040 02 8000 140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</si>
  <si>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</si>
  <si>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от реализации иного имущества, находящегося в собственности городских поселений 9приватизация)</t>
  </si>
  <si>
    <t xml:space="preserve">  МО "Город Удачный" Мирнинского района РС(Я) на 01.10.2018 года </t>
  </si>
  <si>
    <t xml:space="preserve">  План на   01.10.18г.</t>
  </si>
  <si>
    <t>Фактическое исполнение на 01.10.18г.</t>
  </si>
  <si>
    <t>Отклонение от плана на 01.10.18  ("-" недовыполнение; "+" перевыполнение)</t>
  </si>
  <si>
    <r>
      <t xml:space="preserve">№ </t>
    </r>
    <r>
      <rPr>
        <u val="single"/>
        <sz val="12"/>
        <rFont val="Times New Roman"/>
        <family val="1"/>
      </rPr>
      <t>495</t>
    </r>
    <r>
      <rPr>
        <sz val="12"/>
        <rFont val="Times New Roman"/>
        <family val="1"/>
      </rPr>
      <t xml:space="preserve"> от "</t>
    </r>
    <r>
      <rPr>
        <u val="single"/>
        <sz val="12"/>
        <rFont val="Times New Roman"/>
        <family val="1"/>
      </rPr>
      <t xml:space="preserve"> 10 " октября 2018г.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</si>
</sst>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%"/>
    <numFmt numFmtId="166" formatCode="0.0"/>
    <numFmt numFmtId="167" formatCode="_-* #,##0.0_р_._-;\-* #,##0.0_р_._-;_-* &quot;-&quot;??_р_._-;_-@_-"/>
    <numFmt numFmtId="168" formatCode="0.000"/>
    <numFmt numFmtId="169" formatCode="0.0000"/>
    <numFmt numFmtId="170" formatCode="_-* #,##0_р_._-;\-* #,##0_р_._-;_-* &quot;-&quot;??_р_._-;_-@_-"/>
    <numFmt numFmtId="171" formatCode="#,##0.0"/>
    <numFmt numFmtId="172" formatCode="#,##0.0_р_."/>
    <numFmt numFmtId="173" formatCode="_-* #,##0.0_р_._-;\-* #,##0.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?_р_._-;_-@_-"/>
    <numFmt numFmtId="182" formatCode="_-* #,##0.00_р_._-;\-* #,##0.00_р_._-;_-* &quot;-&quot;?_р_._-;_-@_-"/>
    <numFmt numFmtId="183" formatCode="#,##0.00_ ;\-#,##0.00\ "/>
    <numFmt numFmtId="184" formatCode="#,##0.00_ ;[Red]\-#,##0.00\ "/>
  </numFmts>
  <fonts count="6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7" fontId="2" fillId="0" borderId="0" xfId="61" applyNumberFormat="1" applyFont="1" applyAlignment="1">
      <alignment/>
    </xf>
    <xf numFmtId="166" fontId="3" fillId="0" borderId="0" xfId="0" applyNumberFormat="1" applyFont="1" applyFill="1" applyAlignment="1">
      <alignment horizontal="center"/>
    </xf>
    <xf numFmtId="43" fontId="2" fillId="0" borderId="0" xfId="61" applyFont="1" applyBorder="1" applyAlignment="1">
      <alignment horizontal="center"/>
    </xf>
    <xf numFmtId="43" fontId="3" fillId="0" borderId="0" xfId="6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1" xfId="61" applyNumberFormat="1" applyFont="1" applyBorder="1" applyAlignment="1">
      <alignment horizontal="center"/>
    </xf>
    <xf numFmtId="167" fontId="2" fillId="0" borderId="12" xfId="61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7" fontId="2" fillId="0" borderId="0" xfId="61" applyNumberFormat="1" applyFont="1" applyBorder="1" applyAlignment="1">
      <alignment horizontal="center"/>
    </xf>
    <xf numFmtId="167" fontId="2" fillId="0" borderId="0" xfId="61" applyNumberFormat="1" applyFont="1" applyBorder="1" applyAlignment="1">
      <alignment/>
    </xf>
    <xf numFmtId="166" fontId="3" fillId="0" borderId="0" xfId="0" applyNumberFormat="1" applyFont="1" applyFill="1" applyAlignment="1">
      <alignment/>
    </xf>
    <xf numFmtId="164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7" fontId="3" fillId="0" borderId="0" xfId="61" applyNumberFormat="1" applyFont="1" applyAlignment="1">
      <alignment/>
    </xf>
    <xf numFmtId="167" fontId="3" fillId="0" borderId="0" xfId="61" applyNumberFormat="1" applyFont="1" applyBorder="1" applyAlignment="1">
      <alignment/>
    </xf>
    <xf numFmtId="164" fontId="3" fillId="0" borderId="0" xfId="0" applyNumberFormat="1" applyFont="1" applyAlignment="1">
      <alignment/>
    </xf>
    <xf numFmtId="167" fontId="2" fillId="0" borderId="16" xfId="61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7" fontId="2" fillId="0" borderId="0" xfId="61" applyNumberFormat="1" applyFont="1" applyAlignment="1">
      <alignment/>
    </xf>
    <xf numFmtId="164" fontId="8" fillId="0" borderId="17" xfId="61" applyNumberFormat="1" applyFont="1" applyBorder="1" applyAlignment="1">
      <alignment horizontal="center"/>
    </xf>
    <xf numFmtId="171" fontId="8" fillId="0" borderId="17" xfId="61" applyNumberFormat="1" applyFont="1" applyBorder="1" applyAlignment="1">
      <alignment horizontal="right"/>
    </xf>
    <xf numFmtId="171" fontId="8" fillId="0" borderId="17" xfId="61" applyNumberFormat="1" applyFont="1" applyBorder="1" applyAlignment="1">
      <alignment horizontal="center"/>
    </xf>
    <xf numFmtId="3" fontId="8" fillId="0" borderId="17" xfId="61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167" fontId="8" fillId="0" borderId="10" xfId="61" applyNumberFormat="1" applyFont="1" applyBorder="1" applyAlignment="1">
      <alignment/>
    </xf>
    <xf numFmtId="167" fontId="8" fillId="0" borderId="11" xfId="61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67" fontId="8" fillId="0" borderId="19" xfId="61" applyNumberFormat="1" applyFont="1" applyBorder="1" applyAlignment="1">
      <alignment/>
    </xf>
    <xf numFmtId="173" fontId="2" fillId="0" borderId="15" xfId="0" applyNumberFormat="1" applyFont="1" applyBorder="1" applyAlignment="1">
      <alignment/>
    </xf>
    <xf numFmtId="167" fontId="8" fillId="0" borderId="12" xfId="61" applyNumberFormat="1" applyFont="1" applyBorder="1" applyAlignment="1">
      <alignment horizontal="center"/>
    </xf>
    <xf numFmtId="167" fontId="8" fillId="0" borderId="20" xfId="61" applyNumberFormat="1" applyFont="1" applyBorder="1" applyAlignment="1">
      <alignment/>
    </xf>
    <xf numFmtId="0" fontId="8" fillId="0" borderId="20" xfId="0" applyFont="1" applyBorder="1" applyAlignment="1">
      <alignment/>
    </xf>
    <xf numFmtId="166" fontId="8" fillId="0" borderId="21" xfId="0" applyNumberFormat="1" applyFont="1" applyFill="1" applyBorder="1" applyAlignment="1">
      <alignment wrapText="1"/>
    </xf>
    <xf numFmtId="0" fontId="8" fillId="0" borderId="22" xfId="0" applyFont="1" applyBorder="1" applyAlignment="1">
      <alignment/>
    </xf>
    <xf numFmtId="167" fontId="8" fillId="0" borderId="23" xfId="61" applyNumberFormat="1" applyFont="1" applyBorder="1" applyAlignment="1">
      <alignment horizontal="right" indent="1"/>
    </xf>
    <xf numFmtId="170" fontId="8" fillId="0" borderId="21" xfId="61" applyNumberFormat="1" applyFont="1" applyBorder="1" applyAlignment="1">
      <alignment horizontal="right" indent="1"/>
    </xf>
    <xf numFmtId="167" fontId="8" fillId="0" borderId="21" xfId="61" applyNumberFormat="1" applyFont="1" applyBorder="1" applyAlignment="1">
      <alignment horizontal="right" indent="1"/>
    </xf>
    <xf numFmtId="164" fontId="8" fillId="0" borderId="21" xfId="61" applyNumberFormat="1" applyFont="1" applyBorder="1" applyAlignment="1">
      <alignment horizontal="center"/>
    </xf>
    <xf numFmtId="170" fontId="8" fillId="0" borderId="23" xfId="61" applyNumberFormat="1" applyFont="1" applyBorder="1" applyAlignment="1">
      <alignment horizontal="right" indent="1"/>
    </xf>
    <xf numFmtId="171" fontId="8" fillId="0" borderId="21" xfId="61" applyNumberFormat="1" applyFont="1" applyBorder="1" applyAlignment="1">
      <alignment horizontal="right"/>
    </xf>
    <xf numFmtId="3" fontId="8" fillId="0" borderId="21" xfId="61" applyNumberFormat="1" applyFont="1" applyBorder="1" applyAlignment="1">
      <alignment horizontal="center"/>
    </xf>
    <xf numFmtId="171" fontId="8" fillId="0" borderId="21" xfId="61" applyNumberFormat="1" applyFont="1" applyBorder="1" applyAlignment="1">
      <alignment horizontal="center"/>
    </xf>
    <xf numFmtId="167" fontId="8" fillId="0" borderId="13" xfId="61" applyNumberFormat="1" applyFont="1" applyBorder="1" applyAlignment="1">
      <alignment/>
    </xf>
    <xf numFmtId="0" fontId="8" fillId="0" borderId="13" xfId="0" applyFont="1" applyBorder="1" applyAlignment="1">
      <alignment/>
    </xf>
    <xf numFmtId="167" fontId="8" fillId="0" borderId="14" xfId="61" applyNumberFormat="1" applyFont="1" applyBorder="1" applyAlignment="1">
      <alignment/>
    </xf>
    <xf numFmtId="167" fontId="8" fillId="0" borderId="24" xfId="61" applyNumberFormat="1" applyFont="1" applyBorder="1" applyAlignment="1">
      <alignment/>
    </xf>
    <xf numFmtId="0" fontId="8" fillId="0" borderId="25" xfId="0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71" fontId="8" fillId="0" borderId="0" xfId="61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 wrapText="1"/>
    </xf>
    <xf numFmtId="167" fontId="8" fillId="0" borderId="29" xfId="0" applyNumberFormat="1" applyFont="1" applyBorder="1" applyAlignment="1">
      <alignment/>
    </xf>
    <xf numFmtId="0" fontId="8" fillId="0" borderId="28" xfId="0" applyFont="1" applyBorder="1" applyAlignment="1">
      <alignment/>
    </xf>
    <xf numFmtId="167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49" fontId="8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167" fontId="1" fillId="0" borderId="34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7" fontId="1" fillId="0" borderId="33" xfId="0" applyNumberFormat="1" applyFont="1" applyBorder="1" applyAlignment="1">
      <alignment/>
    </xf>
    <xf numFmtId="171" fontId="1" fillId="0" borderId="33" xfId="0" applyNumberFormat="1" applyFont="1" applyBorder="1" applyAlignment="1">
      <alignment horizontal="right"/>
    </xf>
    <xf numFmtId="171" fontId="1" fillId="0" borderId="3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7" xfId="0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49" fontId="8" fillId="0" borderId="41" xfId="0" applyNumberFormat="1" applyFont="1" applyBorder="1" applyAlignment="1">
      <alignment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3" xfId="0" applyFont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171" fontId="8" fillId="0" borderId="44" xfId="0" applyNumberFormat="1" applyFont="1" applyBorder="1" applyAlignment="1">
      <alignment/>
    </xf>
    <xf numFmtId="0" fontId="8" fillId="0" borderId="41" xfId="0" applyFont="1" applyBorder="1" applyAlignment="1">
      <alignment/>
    </xf>
    <xf numFmtId="167" fontId="8" fillId="0" borderId="45" xfId="61" applyNumberFormat="1" applyFont="1" applyBorder="1" applyAlignment="1">
      <alignment horizontal="center"/>
    </xf>
    <xf numFmtId="167" fontId="8" fillId="0" borderId="46" xfId="61" applyNumberFormat="1" applyFont="1" applyBorder="1" applyAlignment="1">
      <alignment/>
    </xf>
    <xf numFmtId="167" fontId="8" fillId="0" borderId="46" xfId="61" applyNumberFormat="1" applyFont="1" applyBorder="1" applyAlignment="1">
      <alignment horizontal="center"/>
    </xf>
    <xf numFmtId="0" fontId="8" fillId="0" borderId="46" xfId="0" applyFont="1" applyBorder="1" applyAlignment="1">
      <alignment/>
    </xf>
    <xf numFmtId="167" fontId="2" fillId="0" borderId="47" xfId="61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2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44" fontId="12" fillId="0" borderId="0" xfId="0" applyNumberFormat="1" applyFont="1" applyAlignment="1">
      <alignment horizontal="left"/>
    </xf>
    <xf numFmtId="10" fontId="2" fillId="0" borderId="0" xfId="0" applyNumberFormat="1" applyFont="1" applyBorder="1" applyAlignment="1">
      <alignment/>
    </xf>
    <xf numFmtId="43" fontId="3" fillId="0" borderId="15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7" fontId="1" fillId="0" borderId="0" xfId="61" applyNumberFormat="1" applyFont="1" applyAlignment="1">
      <alignment/>
    </xf>
    <xf numFmtId="167" fontId="1" fillId="0" borderId="0" xfId="61" applyNumberFormat="1" applyFont="1" applyBorder="1" applyAlignment="1">
      <alignment/>
    </xf>
    <xf numFmtId="10" fontId="1" fillId="0" borderId="0" xfId="0" applyNumberFormat="1" applyFont="1" applyAlignment="1">
      <alignment/>
    </xf>
    <xf numFmtId="171" fontId="1" fillId="0" borderId="0" xfId="61" applyNumberFormat="1" applyFont="1" applyBorder="1" applyAlignment="1">
      <alignment horizontal="center"/>
    </xf>
    <xf numFmtId="43" fontId="5" fillId="33" borderId="15" xfId="0" applyNumberFormat="1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167" fontId="8" fillId="0" borderId="15" xfId="61" applyNumberFormat="1" applyFont="1" applyBorder="1" applyAlignment="1">
      <alignment horizontal="right" indent="1"/>
    </xf>
    <xf numFmtId="170" fontId="8" fillId="0" borderId="15" xfId="61" applyNumberFormat="1" applyFont="1" applyBorder="1" applyAlignment="1">
      <alignment horizontal="right" indent="1"/>
    </xf>
    <xf numFmtId="164" fontId="8" fillId="0" borderId="15" xfId="61" applyNumberFormat="1" applyFont="1" applyBorder="1" applyAlignment="1">
      <alignment horizontal="center"/>
    </xf>
    <xf numFmtId="171" fontId="8" fillId="0" borderId="15" xfId="61" applyNumberFormat="1" applyFont="1" applyBorder="1" applyAlignment="1">
      <alignment horizontal="right"/>
    </xf>
    <xf numFmtId="3" fontId="8" fillId="0" borderId="15" xfId="61" applyNumberFormat="1" applyFont="1" applyBorder="1" applyAlignment="1">
      <alignment horizontal="center"/>
    </xf>
    <xf numFmtId="171" fontId="8" fillId="0" borderId="15" xfId="61" applyNumberFormat="1" applyFont="1" applyBorder="1" applyAlignment="1">
      <alignment horizontal="center"/>
    </xf>
    <xf numFmtId="167" fontId="8" fillId="0" borderId="15" xfId="61" applyNumberFormat="1" applyFont="1" applyBorder="1" applyAlignment="1">
      <alignment horizontal="center"/>
    </xf>
    <xf numFmtId="167" fontId="8" fillId="0" borderId="15" xfId="61" applyNumberFormat="1" applyFont="1" applyBorder="1" applyAlignment="1">
      <alignment/>
    </xf>
    <xf numFmtId="0" fontId="8" fillId="0" borderId="15" xfId="0" applyFont="1" applyBorder="1" applyAlignment="1">
      <alignment/>
    </xf>
    <xf numFmtId="167" fontId="2" fillId="0" borderId="15" xfId="61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43" fontId="13" fillId="0" borderId="15" xfId="0" applyNumberFormat="1" applyFont="1" applyBorder="1" applyAlignment="1">
      <alignment/>
    </xf>
    <xf numFmtId="0" fontId="8" fillId="0" borderId="15" xfId="0" applyFont="1" applyBorder="1" applyAlignment="1">
      <alignment vertical="top" wrapText="1"/>
    </xf>
    <xf numFmtId="4" fontId="2" fillId="0" borderId="0" xfId="0" applyNumberFormat="1" applyFont="1" applyAlignment="1">
      <alignment/>
    </xf>
    <xf numFmtId="43" fontId="14" fillId="0" borderId="1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8" fillId="0" borderId="15" xfId="53" applyFont="1" applyFill="1" applyBorder="1" applyAlignment="1">
      <alignment horizontal="left" vertical="top" wrapText="1"/>
      <protection/>
    </xf>
    <xf numFmtId="43" fontId="57" fillId="0" borderId="15" xfId="0" applyNumberFormat="1" applyFont="1" applyBorder="1" applyAlignment="1">
      <alignment/>
    </xf>
    <xf numFmtId="43" fontId="2" fillId="34" borderId="15" xfId="0" applyNumberFormat="1" applyFont="1" applyFill="1" applyBorder="1" applyAlignment="1">
      <alignment/>
    </xf>
    <xf numFmtId="43" fontId="13" fillId="34" borderId="15" xfId="0" applyNumberFormat="1" applyFont="1" applyFill="1" applyBorder="1" applyAlignment="1">
      <alignment/>
    </xf>
    <xf numFmtId="166" fontId="8" fillId="0" borderId="15" xfId="0" applyNumberFormat="1" applyFont="1" applyFill="1" applyBorder="1" applyAlignment="1">
      <alignment horizontal="left" vertical="center" wrapText="1"/>
    </xf>
    <xf numFmtId="43" fontId="2" fillId="0" borderId="15" xfId="0" applyNumberFormat="1" applyFont="1" applyFill="1" applyBorder="1" applyAlignment="1">
      <alignment/>
    </xf>
    <xf numFmtId="43" fontId="58" fillId="0" borderId="15" xfId="0" applyNumberFormat="1" applyFont="1" applyBorder="1" applyAlignment="1">
      <alignment/>
    </xf>
    <xf numFmtId="10" fontId="59" fillId="0" borderId="15" xfId="0" applyNumberFormat="1" applyFont="1" applyBorder="1" applyAlignment="1">
      <alignment/>
    </xf>
    <xf numFmtId="171" fontId="1" fillId="0" borderId="15" xfId="61" applyNumberFormat="1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/>
    </xf>
    <xf numFmtId="43" fontId="2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 vertical="center"/>
    </xf>
    <xf numFmtId="43" fontId="1" fillId="0" borderId="15" xfId="61" applyFont="1" applyBorder="1" applyAlignment="1">
      <alignment horizontal="center"/>
    </xf>
    <xf numFmtId="43" fontId="1" fillId="0" borderId="15" xfId="6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3" fontId="9" fillId="0" borderId="15" xfId="6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166" fontId="1" fillId="0" borderId="1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6" fontId="1" fillId="0" borderId="15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" vertical="center" wrapText="1"/>
    </xf>
    <xf numFmtId="166" fontId="1" fillId="0" borderId="15" xfId="0" applyNumberFormat="1" applyFont="1" applyFill="1" applyBorder="1" applyAlignment="1">
      <alignment horizontal="centerContinuous"/>
    </xf>
    <xf numFmtId="43" fontId="8" fillId="0" borderId="15" xfId="61" applyFont="1" applyBorder="1" applyAlignment="1">
      <alignment horizontal="center"/>
    </xf>
    <xf numFmtId="164" fontId="1" fillId="0" borderId="15" xfId="61" applyNumberFormat="1" applyFont="1" applyBorder="1" applyAlignment="1">
      <alignment horizontal="center"/>
    </xf>
    <xf numFmtId="166" fontId="8" fillId="0" borderId="15" xfId="0" applyNumberFormat="1" applyFont="1" applyBorder="1" applyAlignment="1">
      <alignment/>
    </xf>
    <xf numFmtId="3" fontId="1" fillId="0" borderId="15" xfId="61" applyNumberFormat="1" applyFont="1" applyBorder="1" applyAlignment="1">
      <alignment horizontal="center"/>
    </xf>
    <xf numFmtId="0" fontId="5" fillId="33" borderId="15" xfId="0" applyFont="1" applyFill="1" applyBorder="1" applyAlignment="1">
      <alignment/>
    </xf>
    <xf numFmtId="166" fontId="8" fillId="0" borderId="15" xfId="0" applyNumberFormat="1" applyFont="1" applyFill="1" applyBorder="1" applyAlignment="1">
      <alignment wrapText="1"/>
    </xf>
    <xf numFmtId="4" fontId="8" fillId="0" borderId="15" xfId="61" applyNumberFormat="1" applyFont="1" applyBorder="1" applyAlignment="1">
      <alignment horizontal="center"/>
    </xf>
    <xf numFmtId="166" fontId="8" fillId="0" borderId="15" xfId="0" applyNumberFormat="1" applyFont="1" applyFill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170" fontId="8" fillId="0" borderId="15" xfId="61" applyNumberFormat="1" applyFont="1" applyBorder="1" applyAlignment="1">
      <alignment horizontal="center"/>
    </xf>
    <xf numFmtId="167" fontId="2" fillId="0" borderId="15" xfId="0" applyNumberFormat="1" applyFont="1" applyBorder="1" applyAlignment="1">
      <alignment/>
    </xf>
    <xf numFmtId="166" fontId="8" fillId="0" borderId="15" xfId="0" applyNumberFormat="1" applyFont="1" applyFill="1" applyBorder="1" applyAlignment="1">
      <alignment horizontal="centerContinuous" wrapText="1"/>
    </xf>
    <xf numFmtId="166" fontId="10" fillId="0" borderId="15" xfId="0" applyNumberFormat="1" applyFont="1" applyFill="1" applyBorder="1" applyAlignment="1">
      <alignment wrapText="1"/>
    </xf>
    <xf numFmtId="167" fontId="10" fillId="0" borderId="15" xfId="61" applyNumberFormat="1" applyFont="1" applyBorder="1" applyAlignment="1">
      <alignment horizontal="center"/>
    </xf>
    <xf numFmtId="170" fontId="10" fillId="0" borderId="15" xfId="61" applyNumberFormat="1" applyFont="1" applyBorder="1" applyAlignment="1">
      <alignment horizontal="center"/>
    </xf>
    <xf numFmtId="171" fontId="10" fillId="0" borderId="15" xfId="61" applyNumberFormat="1" applyFont="1" applyBorder="1" applyAlignment="1">
      <alignment horizontal="center"/>
    </xf>
    <xf numFmtId="0" fontId="10" fillId="0" borderId="15" xfId="0" applyNumberFormat="1" applyFont="1" applyFill="1" applyBorder="1" applyAlignment="1">
      <alignment wrapText="1"/>
    </xf>
    <xf numFmtId="166" fontId="1" fillId="0" borderId="15" xfId="0" applyNumberFormat="1" applyFont="1" applyFill="1" applyBorder="1" applyAlignment="1">
      <alignment horizontal="centerContinuous" wrapText="1"/>
    </xf>
    <xf numFmtId="166" fontId="1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171" fontId="8" fillId="0" borderId="15" xfId="61" applyNumberFormat="1" applyFont="1" applyBorder="1" applyAlignment="1">
      <alignment horizontal="center" vertical="center" wrapText="1"/>
    </xf>
    <xf numFmtId="3" fontId="8" fillId="0" borderId="15" xfId="61" applyNumberFormat="1" applyFont="1" applyBorder="1" applyAlignment="1">
      <alignment horizontal="center" vertical="center" wrapText="1"/>
    </xf>
    <xf numFmtId="167" fontId="8" fillId="0" borderId="15" xfId="61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wrapText="1"/>
    </xf>
    <xf numFmtId="43" fontId="2" fillId="0" borderId="15" xfId="61" applyNumberFormat="1" applyFont="1" applyBorder="1" applyAlignment="1">
      <alignment/>
    </xf>
    <xf numFmtId="170" fontId="1" fillId="0" borderId="15" xfId="61" applyNumberFormat="1" applyFont="1" applyBorder="1" applyAlignment="1">
      <alignment horizontal="right" indent="1"/>
    </xf>
    <xf numFmtId="167" fontId="1" fillId="0" borderId="15" xfId="61" applyNumberFormat="1" applyFont="1" applyBorder="1" applyAlignment="1">
      <alignment horizontal="right" indent="1"/>
    </xf>
    <xf numFmtId="167" fontId="10" fillId="0" borderId="15" xfId="61" applyNumberFormat="1" applyFont="1" applyBorder="1" applyAlignment="1">
      <alignment horizontal="right" indent="1"/>
    </xf>
    <xf numFmtId="170" fontId="10" fillId="0" borderId="15" xfId="61" applyNumberFormat="1" applyFont="1" applyBorder="1" applyAlignment="1">
      <alignment horizontal="right" indent="1"/>
    </xf>
    <xf numFmtId="3" fontId="10" fillId="0" borderId="15" xfId="61" applyNumberFormat="1" applyFont="1" applyBorder="1" applyAlignment="1">
      <alignment horizontal="center"/>
    </xf>
    <xf numFmtId="166" fontId="1" fillId="0" borderId="15" xfId="0" applyNumberFormat="1" applyFont="1" applyFill="1" applyBorder="1" applyAlignment="1">
      <alignment wrapText="1"/>
    </xf>
    <xf numFmtId="43" fontId="8" fillId="0" borderId="15" xfId="61" applyFont="1" applyBorder="1" applyAlignment="1">
      <alignment horizontal="right" indent="1"/>
    </xf>
    <xf numFmtId="166" fontId="8" fillId="0" borderId="15" xfId="0" applyNumberFormat="1" applyFont="1" applyFill="1" applyBorder="1" applyAlignment="1">
      <alignment horizontal="left" wrapText="1"/>
    </xf>
    <xf numFmtId="49" fontId="8" fillId="35" borderId="15" xfId="0" applyNumberFormat="1" applyFont="1" applyFill="1" applyBorder="1" applyAlignment="1">
      <alignment horizontal="center"/>
    </xf>
    <xf numFmtId="166" fontId="1" fillId="35" borderId="15" xfId="0" applyNumberFormat="1" applyFont="1" applyFill="1" applyBorder="1" applyAlignment="1">
      <alignment wrapText="1"/>
    </xf>
    <xf numFmtId="167" fontId="8" fillId="35" borderId="15" xfId="61" applyNumberFormat="1" applyFont="1" applyFill="1" applyBorder="1" applyAlignment="1">
      <alignment horizontal="right" indent="1"/>
    </xf>
    <xf numFmtId="43" fontId="8" fillId="35" borderId="15" xfId="61" applyFont="1" applyFill="1" applyBorder="1" applyAlignment="1">
      <alignment horizontal="right" indent="1"/>
    </xf>
    <xf numFmtId="164" fontId="8" fillId="35" borderId="15" xfId="61" applyNumberFormat="1" applyFont="1" applyFill="1" applyBorder="1" applyAlignment="1">
      <alignment horizontal="center"/>
    </xf>
    <xf numFmtId="171" fontId="8" fillId="35" borderId="15" xfId="61" applyNumberFormat="1" applyFont="1" applyFill="1" applyBorder="1" applyAlignment="1">
      <alignment horizontal="right"/>
    </xf>
    <xf numFmtId="3" fontId="8" fillId="35" borderId="15" xfId="61" applyNumberFormat="1" applyFont="1" applyFill="1" applyBorder="1" applyAlignment="1">
      <alignment horizontal="center"/>
    </xf>
    <xf numFmtId="171" fontId="8" fillId="35" borderId="15" xfId="61" applyNumberFormat="1" applyFont="1" applyFill="1" applyBorder="1" applyAlignment="1">
      <alignment horizontal="center"/>
    </xf>
    <xf numFmtId="167" fontId="8" fillId="35" borderId="15" xfId="61" applyNumberFormat="1" applyFont="1" applyFill="1" applyBorder="1" applyAlignment="1">
      <alignment horizontal="center"/>
    </xf>
    <xf numFmtId="167" fontId="8" fillId="35" borderId="15" xfId="61" applyNumberFormat="1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167" fontId="2" fillId="35" borderId="15" xfId="61" applyNumberFormat="1" applyFont="1" applyFill="1" applyBorder="1" applyAlignment="1">
      <alignment/>
    </xf>
    <xf numFmtId="43" fontId="3" fillId="35" borderId="15" xfId="0" applyNumberFormat="1" applyFont="1" applyFill="1" applyBorder="1" applyAlignment="1">
      <alignment/>
    </xf>
    <xf numFmtId="49" fontId="8" fillId="0" borderId="15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vertical="top" wrapText="1"/>
    </xf>
    <xf numFmtId="171" fontId="8" fillId="0" borderId="15" xfId="61" applyNumberFormat="1" applyFont="1" applyBorder="1" applyAlignment="1">
      <alignment horizontal="right" indent="1"/>
    </xf>
    <xf numFmtId="166" fontId="2" fillId="0" borderId="15" xfId="0" applyNumberFormat="1" applyFont="1" applyBorder="1" applyAlignment="1">
      <alignment/>
    </xf>
    <xf numFmtId="171" fontId="10" fillId="0" borderId="15" xfId="61" applyNumberFormat="1" applyFont="1" applyBorder="1" applyAlignment="1">
      <alignment horizontal="right"/>
    </xf>
    <xf numFmtId="43" fontId="5" fillId="12" borderId="15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wrapText="1"/>
    </xf>
    <xf numFmtId="0" fontId="8" fillId="34" borderId="15" xfId="0" applyFont="1" applyFill="1" applyBorder="1" applyAlignment="1">
      <alignment vertical="top" wrapText="1"/>
    </xf>
    <xf numFmtId="167" fontId="8" fillId="34" borderId="15" xfId="61" applyNumberFormat="1" applyFont="1" applyFill="1" applyBorder="1" applyAlignment="1">
      <alignment horizontal="right" indent="1"/>
    </xf>
    <xf numFmtId="170" fontId="8" fillId="34" borderId="15" xfId="61" applyNumberFormat="1" applyFont="1" applyFill="1" applyBorder="1" applyAlignment="1">
      <alignment horizontal="right" indent="1"/>
    </xf>
    <xf numFmtId="164" fontId="8" fillId="34" borderId="15" xfId="61" applyNumberFormat="1" applyFont="1" applyFill="1" applyBorder="1" applyAlignment="1">
      <alignment horizontal="center"/>
    </xf>
    <xf numFmtId="171" fontId="8" fillId="34" borderId="15" xfId="61" applyNumberFormat="1" applyFont="1" applyFill="1" applyBorder="1" applyAlignment="1">
      <alignment horizontal="right"/>
    </xf>
    <xf numFmtId="3" fontId="8" fillId="34" borderId="15" xfId="61" applyNumberFormat="1" applyFont="1" applyFill="1" applyBorder="1" applyAlignment="1">
      <alignment horizontal="center"/>
    </xf>
    <xf numFmtId="171" fontId="8" fillId="34" borderId="15" xfId="61" applyNumberFormat="1" applyFont="1" applyFill="1" applyBorder="1" applyAlignment="1">
      <alignment horizontal="center"/>
    </xf>
    <xf numFmtId="167" fontId="8" fillId="34" borderId="15" xfId="61" applyNumberFormat="1" applyFont="1" applyFill="1" applyBorder="1" applyAlignment="1">
      <alignment horizontal="center"/>
    </xf>
    <xf numFmtId="167" fontId="8" fillId="34" borderId="15" xfId="61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7" fontId="2" fillId="34" borderId="15" xfId="61" applyNumberFormat="1" applyFont="1" applyFill="1" applyBorder="1" applyAlignment="1">
      <alignment/>
    </xf>
    <xf numFmtId="164" fontId="2" fillId="34" borderId="15" xfId="0" applyNumberFormat="1" applyFont="1" applyFill="1" applyBorder="1" applyAlignment="1">
      <alignment/>
    </xf>
    <xf numFmtId="43" fontId="5" fillId="34" borderId="15" xfId="0" applyNumberFormat="1" applyFont="1" applyFill="1" applyBorder="1" applyAlignment="1">
      <alignment/>
    </xf>
    <xf numFmtId="0" fontId="8" fillId="35" borderId="15" xfId="0" applyFont="1" applyFill="1" applyBorder="1" applyAlignment="1">
      <alignment vertical="top" wrapText="1"/>
    </xf>
    <xf numFmtId="0" fontId="1" fillId="35" borderId="15" xfId="0" applyFont="1" applyFill="1" applyBorder="1" applyAlignment="1">
      <alignment vertical="top" wrapText="1"/>
    </xf>
    <xf numFmtId="167" fontId="1" fillId="35" borderId="15" xfId="61" applyNumberFormat="1" applyFont="1" applyFill="1" applyBorder="1" applyAlignment="1">
      <alignment horizontal="right" indent="1"/>
    </xf>
    <xf numFmtId="170" fontId="1" fillId="35" borderId="15" xfId="61" applyNumberFormat="1" applyFont="1" applyFill="1" applyBorder="1" applyAlignment="1">
      <alignment horizontal="right" indent="1"/>
    </xf>
    <xf numFmtId="164" fontId="1" fillId="35" borderId="15" xfId="61" applyNumberFormat="1" applyFont="1" applyFill="1" applyBorder="1" applyAlignment="1">
      <alignment horizontal="center"/>
    </xf>
    <xf numFmtId="171" fontId="1" fillId="35" borderId="15" xfId="61" applyNumberFormat="1" applyFont="1" applyFill="1" applyBorder="1" applyAlignment="1">
      <alignment horizontal="right"/>
    </xf>
    <xf numFmtId="3" fontId="1" fillId="35" borderId="15" xfId="61" applyNumberFormat="1" applyFont="1" applyFill="1" applyBorder="1" applyAlignment="1">
      <alignment horizontal="center"/>
    </xf>
    <xf numFmtId="171" fontId="1" fillId="35" borderId="15" xfId="61" applyNumberFormat="1" applyFont="1" applyFill="1" applyBorder="1" applyAlignment="1">
      <alignment horizontal="center"/>
    </xf>
    <xf numFmtId="167" fontId="1" fillId="35" borderId="15" xfId="61" applyNumberFormat="1" applyFont="1" applyFill="1" applyBorder="1" applyAlignment="1">
      <alignment horizontal="center"/>
    </xf>
    <xf numFmtId="167" fontId="1" fillId="35" borderId="15" xfId="61" applyNumberFormat="1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167" fontId="3" fillId="35" borderId="15" xfId="61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164" fontId="1" fillId="0" borderId="15" xfId="61" applyNumberFormat="1" applyFont="1" applyFill="1" applyBorder="1" applyAlignment="1">
      <alignment horizontal="center"/>
    </xf>
    <xf numFmtId="171" fontId="1" fillId="0" borderId="15" xfId="61" applyNumberFormat="1" applyFont="1" applyFill="1" applyBorder="1" applyAlignment="1">
      <alignment horizontal="right"/>
    </xf>
    <xf numFmtId="167" fontId="1" fillId="0" borderId="15" xfId="61" applyNumberFormat="1" applyFont="1" applyFill="1" applyBorder="1" applyAlignment="1">
      <alignment horizontal="center"/>
    </xf>
    <xf numFmtId="4" fontId="1" fillId="0" borderId="15" xfId="61" applyNumberFormat="1" applyFont="1" applyFill="1" applyBorder="1" applyAlignment="1">
      <alignment horizontal="center"/>
    </xf>
    <xf numFmtId="4" fontId="1" fillId="0" borderId="15" xfId="61" applyNumberFormat="1" applyFont="1" applyFill="1" applyBorder="1" applyAlignment="1">
      <alignment horizontal="center"/>
    </xf>
    <xf numFmtId="49" fontId="60" fillId="0" borderId="15" xfId="0" applyNumberFormat="1" applyFont="1" applyBorder="1" applyAlignment="1">
      <alignment horizontal="center"/>
    </xf>
    <xf numFmtId="0" fontId="61" fillId="0" borderId="15" xfId="0" applyFont="1" applyFill="1" applyBorder="1" applyAlignment="1">
      <alignment vertical="top" wrapText="1"/>
    </xf>
    <xf numFmtId="167" fontId="1" fillId="0" borderId="15" xfId="61" applyNumberFormat="1" applyFont="1" applyBorder="1" applyAlignment="1">
      <alignment horizontal="right" indent="1"/>
    </xf>
    <xf numFmtId="170" fontId="1" fillId="0" borderId="15" xfId="61" applyNumberFormat="1" applyFont="1" applyBorder="1" applyAlignment="1">
      <alignment horizontal="right" indent="1"/>
    </xf>
    <xf numFmtId="164" fontId="1" fillId="0" borderId="15" xfId="61" applyNumberFormat="1" applyFont="1" applyBorder="1" applyAlignment="1">
      <alignment horizontal="center"/>
    </xf>
    <xf numFmtId="171" fontId="1" fillId="0" borderId="15" xfId="61" applyNumberFormat="1" applyFont="1" applyBorder="1" applyAlignment="1">
      <alignment horizontal="right"/>
    </xf>
    <xf numFmtId="3" fontId="1" fillId="0" borderId="15" xfId="61" applyNumberFormat="1" applyFont="1" applyBorder="1" applyAlignment="1">
      <alignment horizontal="center"/>
    </xf>
    <xf numFmtId="171" fontId="1" fillId="0" borderId="15" xfId="61" applyNumberFormat="1" applyFont="1" applyBorder="1" applyAlignment="1">
      <alignment horizontal="center"/>
    </xf>
    <xf numFmtId="167" fontId="1" fillId="0" borderId="15" xfId="61" applyNumberFormat="1" applyFont="1" applyBorder="1" applyAlignment="1">
      <alignment horizontal="center"/>
    </xf>
    <xf numFmtId="167" fontId="1" fillId="0" borderId="15" xfId="61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167" fontId="3" fillId="0" borderId="15" xfId="61" applyNumberFormat="1" applyFont="1" applyBorder="1" applyAlignment="1">
      <alignment/>
    </xf>
    <xf numFmtId="0" fontId="62" fillId="0" borderId="15" xfId="0" applyFont="1" applyFill="1" applyBorder="1" applyAlignment="1">
      <alignment vertical="top" wrapText="1"/>
    </xf>
    <xf numFmtId="43" fontId="15" fillId="0" borderId="15" xfId="0" applyNumberFormat="1" applyFont="1" applyBorder="1" applyAlignment="1">
      <alignment/>
    </xf>
    <xf numFmtId="166" fontId="1" fillId="0" borderId="15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center"/>
    </xf>
    <xf numFmtId="166" fontId="1" fillId="35" borderId="15" xfId="0" applyNumberFormat="1" applyFont="1" applyFill="1" applyBorder="1" applyAlignment="1">
      <alignment horizontal="left" vertical="center" wrapText="1"/>
    </xf>
    <xf numFmtId="164" fontId="3" fillId="35" borderId="15" xfId="0" applyNumberFormat="1" applyFont="1" applyFill="1" applyBorder="1" applyAlignment="1">
      <alignment horizontal="center"/>
    </xf>
    <xf numFmtId="49" fontId="18" fillId="0" borderId="48" xfId="0" applyNumberFormat="1" applyFont="1" applyBorder="1" applyAlignment="1">
      <alignment horizontal="center" vertical="center"/>
    </xf>
    <xf numFmtId="43" fontId="5" fillId="33" borderId="15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43" fontId="2" fillId="36" borderId="15" xfId="0" applyNumberFormat="1" applyFont="1" applyFill="1" applyBorder="1" applyAlignment="1">
      <alignment/>
    </xf>
    <xf numFmtId="4" fontId="1" fillId="36" borderId="15" xfId="61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166" fontId="1" fillId="0" borderId="15" xfId="0" applyNumberFormat="1" applyFont="1" applyFill="1" applyBorder="1" applyAlignment="1">
      <alignment horizontal="left" wrapText="1"/>
    </xf>
    <xf numFmtId="0" fontId="8" fillId="34" borderId="15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 shrinkToFit="1"/>
    </xf>
    <xf numFmtId="43" fontId="3" fillId="0" borderId="15" xfId="0" applyNumberFormat="1" applyFont="1" applyBorder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167" fontId="8" fillId="0" borderId="39" xfId="61" applyNumberFormat="1" applyFont="1" applyBorder="1" applyAlignment="1">
      <alignment vertical="center" wrapText="1"/>
    </xf>
    <xf numFmtId="167" fontId="8" fillId="0" borderId="49" xfId="61" applyNumberFormat="1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167" fontId="8" fillId="0" borderId="39" xfId="61" applyNumberFormat="1" applyFont="1" applyBorder="1" applyAlignment="1">
      <alignment horizontal="center" vertical="center" wrapText="1"/>
    </xf>
    <xf numFmtId="167" fontId="8" fillId="0" borderId="49" xfId="61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171" fontId="8" fillId="0" borderId="39" xfId="61" applyNumberFormat="1" applyFont="1" applyBorder="1" applyAlignment="1">
      <alignment horizontal="center" vertical="center" wrapText="1"/>
    </xf>
    <xf numFmtId="171" fontId="8" fillId="0" borderId="49" xfId="61" applyNumberFormat="1" applyFont="1" applyBorder="1" applyAlignment="1">
      <alignment horizontal="center" vertical="center" wrapText="1"/>
    </xf>
    <xf numFmtId="3" fontId="8" fillId="0" borderId="39" xfId="61" applyNumberFormat="1" applyFont="1" applyBorder="1" applyAlignment="1">
      <alignment horizontal="center" vertical="center" wrapText="1"/>
    </xf>
    <xf numFmtId="3" fontId="8" fillId="0" borderId="49" xfId="61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1" fillId="0" borderId="15" xfId="0" applyNumberFormat="1" applyFont="1" applyFill="1" applyBorder="1" applyAlignment="1">
      <alignment horizontal="center" vertical="center"/>
    </xf>
    <xf numFmtId="43" fontId="1" fillId="0" borderId="19" xfId="61" applyFont="1" applyBorder="1" applyAlignment="1">
      <alignment horizontal="center"/>
    </xf>
    <xf numFmtId="43" fontId="1" fillId="0" borderId="30" xfId="61" applyFont="1" applyBorder="1" applyAlignment="1">
      <alignment horizontal="center"/>
    </xf>
    <xf numFmtId="43" fontId="1" fillId="0" borderId="50" xfId="61" applyFont="1" applyBorder="1" applyAlignment="1">
      <alignment horizontal="center" vertical="center" wrapText="1"/>
    </xf>
    <xf numFmtId="43" fontId="1" fillId="0" borderId="51" xfId="61" applyFont="1" applyBorder="1" applyAlignment="1">
      <alignment horizontal="center" vertical="center" wrapText="1"/>
    </xf>
    <xf numFmtId="43" fontId="1" fillId="0" borderId="48" xfId="61" applyFont="1" applyBorder="1" applyAlignment="1">
      <alignment horizontal="center" vertical="center" wrapText="1"/>
    </xf>
    <xf numFmtId="43" fontId="1" fillId="0" borderId="24" xfId="61" applyFont="1" applyBorder="1" applyAlignment="1">
      <alignment horizontal="center" vertical="center" wrapText="1"/>
    </xf>
    <xf numFmtId="43" fontId="1" fillId="0" borderId="52" xfId="61" applyFont="1" applyBorder="1" applyAlignment="1">
      <alignment horizontal="center" vertical="center" wrapText="1"/>
    </xf>
    <xf numFmtId="43" fontId="1" fillId="0" borderId="27" xfId="6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6" fontId="1" fillId="0" borderId="39" xfId="0" applyNumberFormat="1" applyFont="1" applyBorder="1" applyAlignment="1">
      <alignment horizontal="center" vertical="center" wrapText="1"/>
    </xf>
    <xf numFmtId="166" fontId="1" fillId="0" borderId="49" xfId="0" applyNumberFormat="1" applyFont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67" fontId="2" fillId="0" borderId="39" xfId="61" applyNumberFormat="1" applyFont="1" applyBorder="1" applyAlignment="1">
      <alignment vertical="center" wrapText="1"/>
    </xf>
    <xf numFmtId="167" fontId="2" fillId="0" borderId="49" xfId="61" applyNumberFormat="1" applyFont="1" applyBorder="1" applyAlignment="1">
      <alignment vertical="center" wrapText="1"/>
    </xf>
    <xf numFmtId="166" fontId="1" fillId="0" borderId="39" xfId="0" applyNumberFormat="1" applyFont="1" applyBorder="1" applyAlignment="1">
      <alignment horizontal="center" vertical="center"/>
    </xf>
    <xf numFmtId="166" fontId="1" fillId="0" borderId="49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6" fontId="1" fillId="0" borderId="4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прогноза СФП (сводная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%20&#1054;&#1073;&#1098;&#1077;&#1084;%20&#1076;&#1086;&#1093;&#1086;&#1076;&#1086;&#1074;%20(&#1059;&#1090;&#1074;&#1077;&#1088;&#1078;&#1076;&#1077;&#1085;&#1085;&#1099;&#1081;%20&#1087;&#1083;&#1072;&#1085;%20&#1085;&#1072;%2001.03.2018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41\Users\Public\&#1042;&#1054;&#1051;&#1050;&#1054;&#1042;&#1040;\&#1054;&#1058;&#1063;&#1045;&#1058;%20&#1047;&#1040;%201%20&#1050;&#1042;&#1040;&#1056;&#1058;&#1040;&#1051;%202018%20&#1043;&#1054;&#1044;&#1040;\&#1091;&#1076;&#1072;&#109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41\Users\Public\&#1052;&#1072;&#1090;&#1072;&#1088;&#1078;&#1072;&#1085;\&#1055;&#1051;&#1040;&#1053;%202018-2021\&#1055;&#1088;&#1080;&#1083;&#1086;&#1078;&#1077;&#1085;&#1080;&#1077;%201%20&#1048;&#1089;&#1087;&#1086;&#1083;&#1085;&#1077;&#1085;&#1080;&#1077;%20&#1076;&#1086;&#1093;&#1086;&#1076;&#1086;&#1074;%20&#1085;&#1072;%2001.10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доходов на 2018год"/>
    </sheetNames>
    <sheetDataSet>
      <sheetData sheetId="0">
        <row r="10">
          <cell r="G10">
            <v>116032000</v>
          </cell>
        </row>
        <row r="11">
          <cell r="G11">
            <v>181000</v>
          </cell>
        </row>
        <row r="12">
          <cell r="G12">
            <v>107000</v>
          </cell>
        </row>
        <row r="14">
          <cell r="G14">
            <v>241426.32</v>
          </cell>
        </row>
        <row r="15">
          <cell r="G15">
            <v>1852.8600000000001</v>
          </cell>
        </row>
        <row r="16">
          <cell r="G16">
            <v>441287.99000000005</v>
          </cell>
        </row>
        <row r="17">
          <cell r="G17">
            <v>-37334.670000000006</v>
          </cell>
        </row>
        <row r="19">
          <cell r="G19">
            <v>1485000</v>
          </cell>
        </row>
        <row r="20">
          <cell r="G20">
            <v>17554000</v>
          </cell>
        </row>
        <row r="21">
          <cell r="G21">
            <v>200000</v>
          </cell>
        </row>
        <row r="24">
          <cell r="G24">
            <v>5934000</v>
          </cell>
        </row>
        <row r="25">
          <cell r="G25">
            <v>408000</v>
          </cell>
        </row>
        <row r="26">
          <cell r="G26">
            <v>13314000</v>
          </cell>
        </row>
        <row r="28">
          <cell r="G28">
            <v>2170000</v>
          </cell>
        </row>
        <row r="29">
          <cell r="G29">
            <v>7919046</v>
          </cell>
        </row>
        <row r="32">
          <cell r="E32">
            <v>0</v>
          </cell>
        </row>
        <row r="33">
          <cell r="G33">
            <v>200000</v>
          </cell>
        </row>
        <row r="34">
          <cell r="G34">
            <v>200000</v>
          </cell>
        </row>
        <row r="36">
          <cell r="G36">
            <v>126000</v>
          </cell>
        </row>
        <row r="44">
          <cell r="G44">
            <v>91531</v>
          </cell>
        </row>
        <row r="45">
          <cell r="G45">
            <v>2775400</v>
          </cell>
        </row>
        <row r="46">
          <cell r="G46">
            <v>246000</v>
          </cell>
        </row>
        <row r="53">
          <cell r="G53">
            <v>0</v>
          </cell>
        </row>
        <row r="54">
          <cell r="G54">
            <v>-7443573.669999999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DO_METADATA"/>
      <sheetName val="1"/>
      <sheetName val="2"/>
      <sheetName val="3"/>
    </sheetNames>
    <sheetDataSet>
      <sheetData sheetId="1">
        <row r="57">
          <cell r="E57">
            <v>16290000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на 01.07.2018г."/>
    </sheetNames>
    <sheetDataSet>
      <sheetData sheetId="0">
        <row r="23">
          <cell r="AW23">
            <v>81344583.37</v>
          </cell>
        </row>
        <row r="36">
          <cell r="AW36">
            <v>485424.38249999995</v>
          </cell>
        </row>
        <row r="57">
          <cell r="AW57">
            <v>571725</v>
          </cell>
        </row>
        <row r="66">
          <cell r="AW66">
            <v>12690732</v>
          </cell>
          <cell r="AX66">
            <v>13363052.549999999</v>
          </cell>
        </row>
        <row r="73">
          <cell r="AW73">
            <v>150000</v>
          </cell>
          <cell r="AX73">
            <v>204800</v>
          </cell>
        </row>
        <row r="76">
          <cell r="AW76">
            <v>3726552</v>
          </cell>
        </row>
        <row r="80">
          <cell r="AW80">
            <v>306000</v>
          </cell>
          <cell r="AX80">
            <v>474120.79000000004</v>
          </cell>
        </row>
        <row r="81">
          <cell r="AW81">
            <v>94500</v>
          </cell>
        </row>
        <row r="99">
          <cell r="AW99">
            <v>9852360</v>
          </cell>
        </row>
        <row r="100">
          <cell r="AW100">
            <v>1562400</v>
          </cell>
          <cell r="AX100">
            <v>2254903.82</v>
          </cell>
        </row>
        <row r="101">
          <cell r="AW101">
            <v>5746872.600000001</v>
          </cell>
        </row>
        <row r="105">
          <cell r="AW105">
            <v>149994</v>
          </cell>
          <cell r="AX105">
            <v>496190.86</v>
          </cell>
        </row>
        <row r="106">
          <cell r="AW106">
            <v>149994</v>
          </cell>
          <cell r="AX106">
            <v>533646</v>
          </cell>
        </row>
        <row r="107">
          <cell r="AX107">
            <v>246539.03</v>
          </cell>
        </row>
        <row r="108">
          <cell r="AX108">
            <v>8726.09</v>
          </cell>
        </row>
        <row r="110">
          <cell r="AX110">
            <v>15122.84</v>
          </cell>
        </row>
        <row r="114">
          <cell r="AW114">
            <v>25933049.07</v>
          </cell>
          <cell r="AX114">
            <v>22402218.12</v>
          </cell>
        </row>
        <row r="115">
          <cell r="AW115">
            <v>2334698.25</v>
          </cell>
          <cell r="AX115">
            <v>2538877</v>
          </cell>
        </row>
        <row r="116">
          <cell r="AW116">
            <v>68648.25</v>
          </cell>
          <cell r="AX116">
            <v>68771</v>
          </cell>
        </row>
        <row r="117">
          <cell r="AW117">
            <v>2081550</v>
          </cell>
          <cell r="AX117">
            <v>2470106</v>
          </cell>
        </row>
        <row r="118">
          <cell r="AW118">
            <v>184500</v>
          </cell>
        </row>
        <row r="119">
          <cell r="AW119">
            <v>4500000</v>
          </cell>
        </row>
        <row r="120">
          <cell r="AW120">
            <v>16290000</v>
          </cell>
        </row>
        <row r="121">
          <cell r="AW121">
            <v>10594474.49</v>
          </cell>
          <cell r="AX121">
            <v>10594474.49</v>
          </cell>
        </row>
        <row r="123">
          <cell r="AW123">
            <v>26735000</v>
          </cell>
          <cell r="AX123">
            <v>26735000</v>
          </cell>
        </row>
        <row r="125">
          <cell r="AW125">
            <v>-7786123.67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3"/>
  <sheetViews>
    <sheetView tabSelected="1" view="pageBreakPreview" zoomScale="75" zoomScaleNormal="75" zoomScaleSheetLayoutView="75" workbookViewId="0" topLeftCell="A1">
      <selection activeCell="AY3" sqref="AY3"/>
    </sheetView>
  </sheetViews>
  <sheetFormatPr defaultColWidth="9.00390625" defaultRowHeight="12.75"/>
  <cols>
    <col min="1" max="1" width="35.00390625" style="1" customWidth="1"/>
    <col min="2" max="2" width="63.875" style="2" customWidth="1"/>
    <col min="3" max="3" width="15.125" style="2" hidden="1" customWidth="1"/>
    <col min="4" max="7" width="21.125" style="2" hidden="1" customWidth="1"/>
    <col min="8" max="8" width="17.375" style="2" hidden="1" customWidth="1"/>
    <col min="9" max="9" width="18.125" style="2" hidden="1" customWidth="1"/>
    <col min="10" max="10" width="12.625" style="2" hidden="1" customWidth="1"/>
    <col min="11" max="11" width="19.375" style="2" hidden="1" customWidth="1"/>
    <col min="12" max="12" width="13.00390625" style="2" hidden="1" customWidth="1"/>
    <col min="13" max="13" width="13.625" style="2" hidden="1" customWidth="1"/>
    <col min="14" max="14" width="13.25390625" style="2" hidden="1" customWidth="1"/>
    <col min="15" max="15" width="15.125" style="1" hidden="1" customWidth="1"/>
    <col min="16" max="16" width="14.75390625" style="3" hidden="1" customWidth="1"/>
    <col min="17" max="18" width="15.875" style="1" hidden="1" customWidth="1"/>
    <col min="19" max="19" width="13.375" style="2" hidden="1" customWidth="1"/>
    <col min="20" max="20" width="16.125" style="2" hidden="1" customWidth="1"/>
    <col min="21" max="21" width="15.00390625" style="2" hidden="1" customWidth="1"/>
    <col min="22" max="22" width="16.75390625" style="4" hidden="1" customWidth="1"/>
    <col min="23" max="23" width="15.375" style="4" hidden="1" customWidth="1"/>
    <col min="24" max="24" width="15.625" style="2" hidden="1" customWidth="1"/>
    <col min="25" max="25" width="13.125" style="2" hidden="1" customWidth="1"/>
    <col min="26" max="26" width="15.625" style="2" hidden="1" customWidth="1"/>
    <col min="27" max="27" width="13.125" style="2" hidden="1" customWidth="1"/>
    <col min="28" max="28" width="15.625" style="2" hidden="1" customWidth="1"/>
    <col min="29" max="29" width="13.125" style="4" hidden="1" customWidth="1"/>
    <col min="30" max="30" width="15.625" style="2" hidden="1" customWidth="1"/>
    <col min="31" max="31" width="13.125" style="2" hidden="1" customWidth="1"/>
    <col min="32" max="32" width="15.625" style="2" hidden="1" customWidth="1"/>
    <col min="33" max="34" width="13.125" style="2" hidden="1" customWidth="1"/>
    <col min="35" max="35" width="12.75390625" style="2" hidden="1" customWidth="1"/>
    <col min="36" max="36" width="13.125" style="2" hidden="1" customWidth="1"/>
    <col min="37" max="37" width="12.75390625" style="2" hidden="1" customWidth="1"/>
    <col min="38" max="38" width="13.125" style="2" hidden="1" customWidth="1"/>
    <col min="39" max="42" width="16.75390625" style="2" hidden="1" customWidth="1"/>
    <col min="43" max="43" width="17.875" style="2" hidden="1" customWidth="1"/>
    <col min="44" max="44" width="18.625" style="2" hidden="1" customWidth="1"/>
    <col min="45" max="45" width="17.625" style="2" hidden="1" customWidth="1"/>
    <col min="46" max="47" width="0.12890625" style="2" customWidth="1"/>
    <col min="48" max="48" width="24.25390625" style="2" customWidth="1"/>
    <col min="49" max="49" width="19.75390625" style="289" customWidth="1"/>
    <col min="50" max="50" width="22.125" style="2" customWidth="1"/>
    <col min="51" max="51" width="20.00390625" style="114" customWidth="1"/>
    <col min="52" max="52" width="10.875" style="114" customWidth="1"/>
    <col min="53" max="53" width="8.00390625" style="2" customWidth="1"/>
    <col min="54" max="16384" width="9.125" style="2" customWidth="1"/>
  </cols>
  <sheetData>
    <row r="1" ht="15.75">
      <c r="AY1" s="2" t="s">
        <v>171</v>
      </c>
    </row>
    <row r="2" ht="15.75">
      <c r="AY2" s="2" t="s">
        <v>172</v>
      </c>
    </row>
    <row r="3" ht="15.75">
      <c r="AY3" s="2" t="s">
        <v>199</v>
      </c>
    </row>
    <row r="4" spans="2:51" ht="22.5" customHeight="1">
      <c r="B4" s="117" t="s">
        <v>173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Y4" s="2"/>
    </row>
    <row r="5" spans="2:51" ht="20.25">
      <c r="B5" s="116" t="s">
        <v>195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3"/>
      <c r="P5" s="34"/>
      <c r="Q5" s="33"/>
      <c r="R5" s="33"/>
      <c r="S5" s="32"/>
      <c r="T5" s="32"/>
      <c r="U5" s="32"/>
      <c r="V5" s="35"/>
      <c r="W5" s="35"/>
      <c r="X5" s="32"/>
      <c r="Y5" s="32"/>
      <c r="Z5" s="32"/>
      <c r="AA5" s="32"/>
      <c r="AB5" s="32"/>
      <c r="AC5" s="35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Y5" s="2"/>
    </row>
    <row r="6" spans="2:13" ht="15" customHeight="1" hidden="1">
      <c r="B6" s="324" t="s">
        <v>122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2:18" ht="15" customHeight="1" hidden="1">
      <c r="B7" s="1"/>
      <c r="F7" s="4"/>
      <c r="G7" s="4"/>
      <c r="M7" s="4"/>
      <c r="N7" s="21"/>
      <c r="O7" s="21"/>
      <c r="P7" s="21"/>
      <c r="Q7" s="21"/>
      <c r="R7" s="5"/>
    </row>
    <row r="8" spans="2:42" ht="15.75">
      <c r="B8" s="157"/>
      <c r="D8" s="6"/>
      <c r="E8" s="6"/>
      <c r="F8" s="6"/>
      <c r="G8" s="6"/>
      <c r="H8" s="6"/>
      <c r="I8" s="7"/>
      <c r="J8" s="8"/>
      <c r="K8" s="7" t="s">
        <v>0</v>
      </c>
      <c r="L8" s="7"/>
      <c r="M8" s="7"/>
      <c r="N8" s="7"/>
      <c r="O8" s="7"/>
      <c r="AM8" s="9"/>
      <c r="AN8" s="9"/>
      <c r="AO8" s="9"/>
      <c r="AP8" s="1" t="s">
        <v>130</v>
      </c>
    </row>
    <row r="9" spans="1:52" ht="15.75" customHeight="1">
      <c r="A9" s="158"/>
      <c r="B9" s="325" t="s">
        <v>3</v>
      </c>
      <c r="C9" s="326"/>
      <c r="D9" s="327"/>
      <c r="E9" s="160" t="s">
        <v>4</v>
      </c>
      <c r="F9" s="161"/>
      <c r="G9" s="161"/>
      <c r="H9" s="321" t="s">
        <v>5</v>
      </c>
      <c r="I9" s="321" t="s">
        <v>6</v>
      </c>
      <c r="J9" s="161"/>
      <c r="K9" s="160"/>
      <c r="L9" s="328" t="s">
        <v>7</v>
      </c>
      <c r="M9" s="329"/>
      <c r="N9" s="330"/>
      <c r="O9" s="336" t="s">
        <v>8</v>
      </c>
      <c r="P9" s="349" t="s">
        <v>9</v>
      </c>
      <c r="Q9" s="336" t="s">
        <v>10</v>
      </c>
      <c r="R9" s="349" t="s">
        <v>11</v>
      </c>
      <c r="S9" s="321" t="s">
        <v>12</v>
      </c>
      <c r="T9" s="321" t="s">
        <v>13</v>
      </c>
      <c r="U9" s="321" t="s">
        <v>14</v>
      </c>
      <c r="V9" s="308" t="s">
        <v>15</v>
      </c>
      <c r="W9" s="309"/>
      <c r="X9" s="308" t="s">
        <v>2</v>
      </c>
      <c r="Y9" s="309"/>
      <c r="Z9" s="308" t="s">
        <v>16</v>
      </c>
      <c r="AA9" s="309"/>
      <c r="AB9" s="308" t="s">
        <v>17</v>
      </c>
      <c r="AC9" s="309"/>
      <c r="AD9" s="308" t="s">
        <v>18</v>
      </c>
      <c r="AE9" s="309"/>
      <c r="AF9" s="308" t="s">
        <v>19</v>
      </c>
      <c r="AG9" s="309"/>
      <c r="AH9" s="162" t="s">
        <v>20</v>
      </c>
      <c r="AI9" s="308" t="s">
        <v>21</v>
      </c>
      <c r="AJ9" s="309"/>
      <c r="AK9" s="352" t="s">
        <v>22</v>
      </c>
      <c r="AL9" s="353"/>
      <c r="AM9" s="339" t="s">
        <v>123</v>
      </c>
      <c r="AN9" s="339" t="s">
        <v>28</v>
      </c>
      <c r="AO9" s="339" t="s">
        <v>29</v>
      </c>
      <c r="AP9" s="339" t="s">
        <v>124</v>
      </c>
      <c r="AQ9" s="339" t="s">
        <v>123</v>
      </c>
      <c r="AR9" s="339" t="s">
        <v>28</v>
      </c>
      <c r="AS9" s="339" t="s">
        <v>29</v>
      </c>
      <c r="AT9" s="342" t="s">
        <v>124</v>
      </c>
      <c r="AU9" s="167"/>
      <c r="AV9" s="342" t="s">
        <v>174</v>
      </c>
      <c r="AW9" s="299" t="s">
        <v>196</v>
      </c>
      <c r="AX9" s="343" t="s">
        <v>197</v>
      </c>
      <c r="AY9" s="338" t="s">
        <v>198</v>
      </c>
      <c r="AZ9" s="298" t="s">
        <v>138</v>
      </c>
    </row>
    <row r="10" spans="1:52" ht="46.5" customHeight="1">
      <c r="A10" s="168" t="s">
        <v>23</v>
      </c>
      <c r="B10" s="325"/>
      <c r="C10" s="334" t="s">
        <v>24</v>
      </c>
      <c r="D10" s="335"/>
      <c r="E10" s="169"/>
      <c r="F10" s="169"/>
      <c r="G10" s="169"/>
      <c r="H10" s="322"/>
      <c r="I10" s="322"/>
      <c r="J10" s="171"/>
      <c r="K10" s="168"/>
      <c r="L10" s="331"/>
      <c r="M10" s="332"/>
      <c r="N10" s="333"/>
      <c r="O10" s="358"/>
      <c r="P10" s="350"/>
      <c r="Q10" s="358"/>
      <c r="R10" s="350"/>
      <c r="S10" s="322"/>
      <c r="T10" s="322"/>
      <c r="U10" s="322"/>
      <c r="V10" s="310"/>
      <c r="W10" s="311"/>
      <c r="X10" s="310"/>
      <c r="Y10" s="311"/>
      <c r="Z10" s="310"/>
      <c r="AA10" s="311"/>
      <c r="AB10" s="310"/>
      <c r="AC10" s="311"/>
      <c r="AD10" s="310"/>
      <c r="AE10" s="311"/>
      <c r="AF10" s="310"/>
      <c r="AG10" s="311"/>
      <c r="AH10" s="162" t="s">
        <v>25</v>
      </c>
      <c r="AI10" s="310"/>
      <c r="AJ10" s="311"/>
      <c r="AK10" s="354"/>
      <c r="AL10" s="355"/>
      <c r="AM10" s="340"/>
      <c r="AN10" s="340"/>
      <c r="AO10" s="340"/>
      <c r="AP10" s="340"/>
      <c r="AQ10" s="340"/>
      <c r="AR10" s="340"/>
      <c r="AS10" s="340"/>
      <c r="AT10" s="342"/>
      <c r="AU10" s="167"/>
      <c r="AV10" s="342"/>
      <c r="AW10" s="299"/>
      <c r="AX10" s="344"/>
      <c r="AY10" s="338"/>
      <c r="AZ10" s="298"/>
    </row>
    <row r="11" spans="1:52" ht="0.75" customHeight="1">
      <c r="A11" s="158"/>
      <c r="B11" s="325"/>
      <c r="C11" s="172" t="s">
        <v>26</v>
      </c>
      <c r="D11" s="172"/>
      <c r="E11" s="168" t="s">
        <v>27</v>
      </c>
      <c r="F11" s="168" t="s">
        <v>28</v>
      </c>
      <c r="G11" s="168" t="s">
        <v>29</v>
      </c>
      <c r="H11" s="322"/>
      <c r="I11" s="322"/>
      <c r="J11" s="172"/>
      <c r="K11" s="172"/>
      <c r="L11" s="336" t="s">
        <v>8</v>
      </c>
      <c r="M11" s="172" t="s">
        <v>30</v>
      </c>
      <c r="N11" s="347" t="s">
        <v>31</v>
      </c>
      <c r="O11" s="358"/>
      <c r="P11" s="350"/>
      <c r="Q11" s="358"/>
      <c r="R11" s="350"/>
      <c r="S11" s="322"/>
      <c r="T11" s="322"/>
      <c r="U11" s="322"/>
      <c r="V11" s="310"/>
      <c r="W11" s="311"/>
      <c r="X11" s="310"/>
      <c r="Y11" s="311"/>
      <c r="Z11" s="310"/>
      <c r="AA11" s="311"/>
      <c r="AB11" s="310"/>
      <c r="AC11" s="311"/>
      <c r="AD11" s="310"/>
      <c r="AE11" s="311"/>
      <c r="AF11" s="310"/>
      <c r="AG11" s="311"/>
      <c r="AH11" s="162" t="s">
        <v>32</v>
      </c>
      <c r="AI11" s="310"/>
      <c r="AJ11" s="311"/>
      <c r="AK11" s="354"/>
      <c r="AL11" s="355"/>
      <c r="AM11" s="340"/>
      <c r="AN11" s="340"/>
      <c r="AO11" s="340"/>
      <c r="AP11" s="340"/>
      <c r="AQ11" s="340"/>
      <c r="AR11" s="340"/>
      <c r="AS11" s="340"/>
      <c r="AT11" s="342"/>
      <c r="AU11" s="167"/>
      <c r="AV11" s="342"/>
      <c r="AW11" s="299"/>
      <c r="AX11" s="344"/>
      <c r="AY11" s="338"/>
      <c r="AZ11" s="298"/>
    </row>
    <row r="12" spans="1:52" ht="0.75" customHeight="1" hidden="1">
      <c r="A12" s="158"/>
      <c r="B12" s="325"/>
      <c r="C12" s="172"/>
      <c r="D12" s="174"/>
      <c r="E12" s="175"/>
      <c r="F12" s="175"/>
      <c r="G12" s="175"/>
      <c r="H12" s="323"/>
      <c r="I12" s="323"/>
      <c r="J12" s="174"/>
      <c r="K12" s="172"/>
      <c r="L12" s="337"/>
      <c r="M12" s="172" t="s">
        <v>33</v>
      </c>
      <c r="N12" s="348"/>
      <c r="O12" s="337"/>
      <c r="P12" s="351"/>
      <c r="Q12" s="337"/>
      <c r="R12" s="351"/>
      <c r="S12" s="323"/>
      <c r="T12" s="323"/>
      <c r="U12" s="323"/>
      <c r="V12" s="312"/>
      <c r="W12" s="313"/>
      <c r="X12" s="312"/>
      <c r="Y12" s="313"/>
      <c r="Z12" s="312"/>
      <c r="AA12" s="313"/>
      <c r="AB12" s="312"/>
      <c r="AC12" s="313"/>
      <c r="AD12" s="312"/>
      <c r="AE12" s="313"/>
      <c r="AF12" s="312"/>
      <c r="AG12" s="313"/>
      <c r="AH12" s="162" t="s">
        <v>34</v>
      </c>
      <c r="AI12" s="312"/>
      <c r="AJ12" s="313"/>
      <c r="AK12" s="356"/>
      <c r="AL12" s="357"/>
      <c r="AM12" s="340"/>
      <c r="AN12" s="340"/>
      <c r="AO12" s="340"/>
      <c r="AP12" s="340"/>
      <c r="AQ12" s="340"/>
      <c r="AR12" s="340"/>
      <c r="AS12" s="340"/>
      <c r="AT12" s="342"/>
      <c r="AU12" s="167"/>
      <c r="AV12" s="342"/>
      <c r="AW12" s="299"/>
      <c r="AX12" s="344"/>
      <c r="AY12" s="338"/>
      <c r="AZ12" s="298"/>
    </row>
    <row r="13" spans="1:52" s="1" customFormat="1" ht="35.25" customHeight="1">
      <c r="A13" s="158"/>
      <c r="B13" s="159"/>
      <c r="C13" s="172"/>
      <c r="D13" s="168"/>
      <c r="E13" s="172"/>
      <c r="F13" s="172"/>
      <c r="G13" s="172"/>
      <c r="H13" s="170"/>
      <c r="I13" s="170"/>
      <c r="J13" s="168"/>
      <c r="K13" s="172"/>
      <c r="L13" s="163"/>
      <c r="M13" s="172"/>
      <c r="N13" s="173"/>
      <c r="O13" s="163"/>
      <c r="P13" s="164"/>
      <c r="Q13" s="163"/>
      <c r="R13" s="164"/>
      <c r="S13" s="162"/>
      <c r="T13" s="162"/>
      <c r="U13" s="162"/>
      <c r="V13" s="170" t="s">
        <v>35</v>
      </c>
      <c r="W13" s="170" t="s">
        <v>31</v>
      </c>
      <c r="X13" s="170" t="s">
        <v>35</v>
      </c>
      <c r="Y13" s="170" t="s">
        <v>31</v>
      </c>
      <c r="Z13" s="170" t="s">
        <v>35</v>
      </c>
      <c r="AA13" s="170" t="s">
        <v>31</v>
      </c>
      <c r="AB13" s="170" t="s">
        <v>35</v>
      </c>
      <c r="AC13" s="170" t="s">
        <v>31</v>
      </c>
      <c r="AD13" s="170" t="s">
        <v>35</v>
      </c>
      <c r="AE13" s="170" t="s">
        <v>31</v>
      </c>
      <c r="AF13" s="170" t="s">
        <v>35</v>
      </c>
      <c r="AG13" s="170" t="s">
        <v>31</v>
      </c>
      <c r="AH13" s="162"/>
      <c r="AI13" s="170" t="s">
        <v>35</v>
      </c>
      <c r="AJ13" s="170" t="s">
        <v>31</v>
      </c>
      <c r="AK13" s="176" t="s">
        <v>35</v>
      </c>
      <c r="AL13" s="176" t="s">
        <v>31</v>
      </c>
      <c r="AM13" s="341"/>
      <c r="AN13" s="341"/>
      <c r="AO13" s="341"/>
      <c r="AP13" s="341"/>
      <c r="AQ13" s="341"/>
      <c r="AR13" s="341"/>
      <c r="AS13" s="341"/>
      <c r="AT13" s="342"/>
      <c r="AU13" s="167"/>
      <c r="AV13" s="342"/>
      <c r="AW13" s="299"/>
      <c r="AX13" s="344"/>
      <c r="AY13" s="338"/>
      <c r="AZ13" s="298"/>
    </row>
    <row r="14" spans="1:52" ht="18.75">
      <c r="A14" s="158"/>
      <c r="B14" s="177" t="s">
        <v>36</v>
      </c>
      <c r="C14" s="178"/>
      <c r="D14" s="178"/>
      <c r="E14" s="178"/>
      <c r="F14" s="178"/>
      <c r="G14" s="178"/>
      <c r="H14" s="178"/>
      <c r="I14" s="179"/>
      <c r="J14" s="180"/>
      <c r="K14" s="179"/>
      <c r="L14" s="179"/>
      <c r="M14" s="179"/>
      <c r="N14" s="179"/>
      <c r="O14" s="179"/>
      <c r="P14" s="181"/>
      <c r="Q14" s="179"/>
      <c r="R14" s="181"/>
      <c r="S14" s="137"/>
      <c r="T14" s="181"/>
      <c r="U14" s="181"/>
      <c r="V14" s="136"/>
      <c r="W14" s="136"/>
      <c r="X14" s="137"/>
      <c r="Y14" s="136"/>
      <c r="Z14" s="137"/>
      <c r="AA14" s="137"/>
      <c r="AB14" s="137"/>
      <c r="AC14" s="136"/>
      <c r="AD14" s="137"/>
      <c r="AE14" s="137"/>
      <c r="AF14" s="137"/>
      <c r="AG14" s="137"/>
      <c r="AH14" s="137"/>
      <c r="AI14" s="137"/>
      <c r="AJ14" s="13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13"/>
      <c r="AW14" s="290"/>
      <c r="AX14" s="182"/>
      <c r="AY14" s="115"/>
      <c r="AZ14" s="115"/>
    </row>
    <row r="15" spans="1:52" ht="12.75" customHeight="1" hidden="1">
      <c r="A15" s="158"/>
      <c r="B15" s="183" t="s">
        <v>37</v>
      </c>
      <c r="C15" s="135"/>
      <c r="D15" s="178">
        <v>8.33</v>
      </c>
      <c r="E15" s="135">
        <f>E16+E17+E18</f>
        <v>0</v>
      </c>
      <c r="F15" s="135">
        <f>F16+F17+F18</f>
        <v>0</v>
      </c>
      <c r="G15" s="135">
        <f>G16+G17+G18</f>
        <v>0</v>
      </c>
      <c r="H15" s="135">
        <f>H16+H17+H18</f>
        <v>0</v>
      </c>
      <c r="I15" s="131"/>
      <c r="J15" s="178">
        <v>8.33</v>
      </c>
      <c r="K15" s="131">
        <f>I15-C15</f>
        <v>0</v>
      </c>
      <c r="L15" s="132">
        <v>3336804.3</v>
      </c>
      <c r="M15" s="184">
        <v>8.33</v>
      </c>
      <c r="N15" s="132">
        <v>277955.8</v>
      </c>
      <c r="O15" s="134">
        <f>O16+O17+O18</f>
        <v>0</v>
      </c>
      <c r="P15" s="133" t="s">
        <v>38</v>
      </c>
      <c r="Q15" s="134"/>
      <c r="R15" s="133" t="s">
        <v>38</v>
      </c>
      <c r="S15" s="137"/>
      <c r="T15" s="133" t="s">
        <v>38</v>
      </c>
      <c r="U15" s="133"/>
      <c r="V15" s="136"/>
      <c r="W15" s="136"/>
      <c r="X15" s="137"/>
      <c r="Y15" s="136"/>
      <c r="Z15" s="137"/>
      <c r="AA15" s="137"/>
      <c r="AB15" s="137"/>
      <c r="AC15" s="136"/>
      <c r="AD15" s="137"/>
      <c r="AE15" s="137"/>
      <c r="AF15" s="137"/>
      <c r="AG15" s="137"/>
      <c r="AH15" s="137"/>
      <c r="AI15" s="137"/>
      <c r="AJ15" s="13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13"/>
      <c r="AW15" s="290"/>
      <c r="AX15" s="182"/>
      <c r="AY15" s="115"/>
      <c r="AZ15" s="115"/>
    </row>
    <row r="16" spans="1:52" ht="12.75" customHeight="1" hidden="1">
      <c r="A16" s="158"/>
      <c r="B16" s="183" t="s">
        <v>39</v>
      </c>
      <c r="C16" s="135"/>
      <c r="D16" s="178"/>
      <c r="E16" s="135"/>
      <c r="F16" s="135"/>
      <c r="G16" s="135"/>
      <c r="H16" s="135"/>
      <c r="I16" s="131"/>
      <c r="J16" s="178"/>
      <c r="K16" s="131">
        <f>I16-C16</f>
        <v>0</v>
      </c>
      <c r="L16" s="132">
        <v>2099132.1</v>
      </c>
      <c r="M16" s="184">
        <v>8.33</v>
      </c>
      <c r="N16" s="132">
        <v>174857.7</v>
      </c>
      <c r="O16" s="134"/>
      <c r="P16" s="133"/>
      <c r="Q16" s="134"/>
      <c r="R16" s="133"/>
      <c r="S16" s="137"/>
      <c r="T16" s="133"/>
      <c r="U16" s="133"/>
      <c r="V16" s="136"/>
      <c r="W16" s="136"/>
      <c r="X16" s="137"/>
      <c r="Y16" s="136"/>
      <c r="Z16" s="137"/>
      <c r="AA16" s="137"/>
      <c r="AB16" s="137"/>
      <c r="AC16" s="136"/>
      <c r="AD16" s="137"/>
      <c r="AE16" s="137"/>
      <c r="AF16" s="137"/>
      <c r="AG16" s="137"/>
      <c r="AH16" s="137"/>
      <c r="AI16" s="137"/>
      <c r="AJ16" s="13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13"/>
      <c r="AW16" s="290"/>
      <c r="AX16" s="182"/>
      <c r="AY16" s="115"/>
      <c r="AZ16" s="115"/>
    </row>
    <row r="17" spans="1:52" ht="12.75" customHeight="1" hidden="1">
      <c r="A17" s="158"/>
      <c r="B17" s="185" t="s">
        <v>40</v>
      </c>
      <c r="C17" s="135"/>
      <c r="D17" s="178"/>
      <c r="E17" s="135"/>
      <c r="F17" s="135"/>
      <c r="G17" s="135"/>
      <c r="H17" s="135"/>
      <c r="I17" s="131"/>
      <c r="J17" s="178"/>
      <c r="K17" s="131">
        <f>I17-C17</f>
        <v>0</v>
      </c>
      <c r="L17" s="132">
        <v>996863.1</v>
      </c>
      <c r="M17" s="184">
        <v>8.33</v>
      </c>
      <c r="N17" s="132">
        <v>83038.7</v>
      </c>
      <c r="O17" s="134"/>
      <c r="P17" s="133"/>
      <c r="Q17" s="134"/>
      <c r="R17" s="133"/>
      <c r="S17" s="137"/>
      <c r="T17" s="133"/>
      <c r="U17" s="133"/>
      <c r="V17" s="136"/>
      <c r="W17" s="136"/>
      <c r="X17" s="137"/>
      <c r="Y17" s="136"/>
      <c r="Z17" s="137"/>
      <c r="AA17" s="137"/>
      <c r="AB17" s="137"/>
      <c r="AC17" s="136"/>
      <c r="AD17" s="137"/>
      <c r="AE17" s="137"/>
      <c r="AF17" s="137"/>
      <c r="AG17" s="137"/>
      <c r="AH17" s="137"/>
      <c r="AI17" s="137"/>
      <c r="AJ17" s="13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13"/>
      <c r="AW17" s="290"/>
      <c r="AX17" s="182"/>
      <c r="AY17" s="115"/>
      <c r="AZ17" s="115"/>
    </row>
    <row r="18" spans="1:52" ht="11.25" customHeight="1" hidden="1">
      <c r="A18" s="158"/>
      <c r="B18" s="185" t="s">
        <v>41</v>
      </c>
      <c r="C18" s="135"/>
      <c r="D18" s="178"/>
      <c r="E18" s="135"/>
      <c r="F18" s="135"/>
      <c r="G18" s="135"/>
      <c r="H18" s="135"/>
      <c r="I18" s="131"/>
      <c r="J18" s="178"/>
      <c r="K18" s="131">
        <f>I18-C18</f>
        <v>0</v>
      </c>
      <c r="L18" s="132">
        <v>240809.1</v>
      </c>
      <c r="M18" s="184">
        <v>8.33</v>
      </c>
      <c r="N18" s="132">
        <v>20059.4</v>
      </c>
      <c r="O18" s="134"/>
      <c r="P18" s="133"/>
      <c r="Q18" s="134"/>
      <c r="R18" s="133"/>
      <c r="S18" s="137"/>
      <c r="T18" s="133"/>
      <c r="U18" s="133"/>
      <c r="V18" s="136"/>
      <c r="W18" s="136"/>
      <c r="X18" s="137"/>
      <c r="Y18" s="136"/>
      <c r="Z18" s="137"/>
      <c r="AA18" s="137"/>
      <c r="AB18" s="137"/>
      <c r="AC18" s="136"/>
      <c r="AD18" s="137"/>
      <c r="AE18" s="137"/>
      <c r="AF18" s="137"/>
      <c r="AG18" s="137"/>
      <c r="AH18" s="137"/>
      <c r="AI18" s="137"/>
      <c r="AJ18" s="13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13"/>
      <c r="AW18" s="290"/>
      <c r="AX18" s="182"/>
      <c r="AY18" s="115"/>
      <c r="AZ18" s="115"/>
    </row>
    <row r="19" spans="1:52" ht="11.25" customHeight="1" hidden="1">
      <c r="A19" s="158"/>
      <c r="B19" s="185"/>
      <c r="C19" s="135"/>
      <c r="D19" s="178"/>
      <c r="E19" s="135"/>
      <c r="F19" s="135"/>
      <c r="G19" s="135"/>
      <c r="H19" s="135"/>
      <c r="I19" s="131"/>
      <c r="J19" s="178"/>
      <c r="K19" s="131"/>
      <c r="L19" s="132"/>
      <c r="M19" s="132"/>
      <c r="N19" s="132"/>
      <c r="O19" s="134"/>
      <c r="P19" s="133"/>
      <c r="Q19" s="134"/>
      <c r="R19" s="133"/>
      <c r="S19" s="137"/>
      <c r="T19" s="133"/>
      <c r="U19" s="133"/>
      <c r="V19" s="136"/>
      <c r="W19" s="136"/>
      <c r="X19" s="137"/>
      <c r="Y19" s="136"/>
      <c r="Z19" s="137"/>
      <c r="AA19" s="137"/>
      <c r="AB19" s="137"/>
      <c r="AC19" s="136"/>
      <c r="AD19" s="137"/>
      <c r="AE19" s="137"/>
      <c r="AF19" s="137"/>
      <c r="AG19" s="137"/>
      <c r="AH19" s="137"/>
      <c r="AI19" s="137"/>
      <c r="AJ19" s="13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13"/>
      <c r="AW19" s="290"/>
      <c r="AX19" s="182"/>
      <c r="AY19" s="115"/>
      <c r="AZ19" s="115"/>
    </row>
    <row r="20" spans="1:52" ht="23.25" customHeight="1" hidden="1">
      <c r="A20" s="168" t="s">
        <v>42</v>
      </c>
      <c r="B20" s="185" t="s">
        <v>43</v>
      </c>
      <c r="C20" s="135"/>
      <c r="D20" s="178"/>
      <c r="E20" s="135"/>
      <c r="F20" s="135"/>
      <c r="G20" s="135"/>
      <c r="H20" s="135"/>
      <c r="I20" s="131"/>
      <c r="J20" s="178"/>
      <c r="K20" s="131"/>
      <c r="L20" s="132"/>
      <c r="M20" s="132"/>
      <c r="N20" s="132"/>
      <c r="O20" s="134"/>
      <c r="P20" s="133"/>
      <c r="Q20" s="134"/>
      <c r="R20" s="133"/>
      <c r="S20" s="137"/>
      <c r="T20" s="133"/>
      <c r="U20" s="133"/>
      <c r="V20" s="136"/>
      <c r="W20" s="136"/>
      <c r="X20" s="137"/>
      <c r="Y20" s="136"/>
      <c r="Z20" s="137"/>
      <c r="AA20" s="137"/>
      <c r="AB20" s="137"/>
      <c r="AC20" s="136"/>
      <c r="AD20" s="137"/>
      <c r="AE20" s="137"/>
      <c r="AF20" s="137"/>
      <c r="AG20" s="137"/>
      <c r="AH20" s="137"/>
      <c r="AI20" s="137"/>
      <c r="AJ20" s="13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13"/>
      <c r="AW20" s="290"/>
      <c r="AX20" s="182"/>
      <c r="AY20" s="115"/>
      <c r="AZ20" s="115"/>
    </row>
    <row r="21" spans="1:52" ht="12.75" customHeight="1" hidden="1">
      <c r="A21" s="158"/>
      <c r="B21" s="185"/>
      <c r="C21" s="135"/>
      <c r="D21" s="178"/>
      <c r="E21" s="135"/>
      <c r="F21" s="135"/>
      <c r="G21" s="135"/>
      <c r="H21" s="135"/>
      <c r="I21" s="131"/>
      <c r="J21" s="178"/>
      <c r="K21" s="131"/>
      <c r="L21" s="132"/>
      <c r="M21" s="132"/>
      <c r="N21" s="132"/>
      <c r="O21" s="134"/>
      <c r="P21" s="133"/>
      <c r="Q21" s="134"/>
      <c r="R21" s="133"/>
      <c r="S21" s="137"/>
      <c r="T21" s="133"/>
      <c r="U21" s="133"/>
      <c r="V21" s="136"/>
      <c r="W21" s="136"/>
      <c r="X21" s="137"/>
      <c r="Y21" s="136"/>
      <c r="Z21" s="137"/>
      <c r="AA21" s="137"/>
      <c r="AB21" s="137"/>
      <c r="AC21" s="136"/>
      <c r="AD21" s="137"/>
      <c r="AE21" s="137"/>
      <c r="AF21" s="137"/>
      <c r="AG21" s="137"/>
      <c r="AH21" s="137"/>
      <c r="AI21" s="137"/>
      <c r="AJ21" s="13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13"/>
      <c r="AW21" s="290"/>
      <c r="AX21" s="182"/>
      <c r="AY21" s="115"/>
      <c r="AZ21" s="115"/>
    </row>
    <row r="22" spans="1:52" ht="25.5" customHeight="1" hidden="1">
      <c r="A22" s="186" t="s">
        <v>44</v>
      </c>
      <c r="B22" s="183" t="s">
        <v>45</v>
      </c>
      <c r="C22" s="129"/>
      <c r="D22" s="130"/>
      <c r="E22" s="129"/>
      <c r="F22" s="129"/>
      <c r="G22" s="129"/>
      <c r="H22" s="129"/>
      <c r="I22" s="131"/>
      <c r="J22" s="130">
        <v>100</v>
      </c>
      <c r="K22" s="131">
        <f>I22-C22</f>
        <v>0</v>
      </c>
      <c r="L22" s="132">
        <v>282</v>
      </c>
      <c r="M22" s="133" t="s">
        <v>46</v>
      </c>
      <c r="N22" s="132">
        <v>282</v>
      </c>
      <c r="O22" s="134"/>
      <c r="P22" s="133"/>
      <c r="Q22" s="134"/>
      <c r="R22" s="133"/>
      <c r="S22" s="137"/>
      <c r="T22" s="133"/>
      <c r="U22" s="133"/>
      <c r="V22" s="136"/>
      <c r="W22" s="136"/>
      <c r="X22" s="137"/>
      <c r="Y22" s="136"/>
      <c r="Z22" s="137"/>
      <c r="AA22" s="137"/>
      <c r="AB22" s="137"/>
      <c r="AC22" s="136"/>
      <c r="AD22" s="137"/>
      <c r="AE22" s="137"/>
      <c r="AF22" s="137"/>
      <c r="AG22" s="137"/>
      <c r="AH22" s="137"/>
      <c r="AI22" s="137"/>
      <c r="AJ22" s="13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13"/>
      <c r="AW22" s="290"/>
      <c r="AX22" s="182"/>
      <c r="AY22" s="115"/>
      <c r="AZ22" s="115"/>
    </row>
    <row r="23" spans="1:52" ht="18.75">
      <c r="A23" s="187" t="s">
        <v>47</v>
      </c>
      <c r="B23" s="185" t="s">
        <v>48</v>
      </c>
      <c r="C23" s="135">
        <f>432994.8+35176.7+15960+60000</f>
        <v>544131.5</v>
      </c>
      <c r="D23" s="188"/>
      <c r="E23" s="135"/>
      <c r="F23" s="135"/>
      <c r="G23" s="135"/>
      <c r="H23" s="135"/>
      <c r="I23" s="131"/>
      <c r="J23" s="188">
        <v>36</v>
      </c>
      <c r="K23" s="131">
        <f>I23-C23</f>
        <v>-544131.5</v>
      </c>
      <c r="L23" s="132">
        <v>1625277.8</v>
      </c>
      <c r="M23" s="133">
        <v>36</v>
      </c>
      <c r="N23" s="132">
        <v>585100</v>
      </c>
      <c r="O23" s="134">
        <v>2069720</v>
      </c>
      <c r="P23" s="134">
        <v>45.3</v>
      </c>
      <c r="Q23" s="134"/>
      <c r="R23" s="134">
        <v>35.2</v>
      </c>
      <c r="S23" s="135">
        <f>O23*P23/100</f>
        <v>937583.16</v>
      </c>
      <c r="T23" s="133">
        <v>10</v>
      </c>
      <c r="U23" s="135" t="e">
        <f>W23+Y23+AA23+AC23+AE23+AG23+AJ23+#REF!+AL23</f>
        <v>#REF!</v>
      </c>
      <c r="V23" s="136">
        <v>1547814</v>
      </c>
      <c r="W23" s="135">
        <f>V23*T23/100</f>
        <v>154781.4</v>
      </c>
      <c r="X23" s="137">
        <v>189257</v>
      </c>
      <c r="Y23" s="135">
        <f>X23*T23/100</f>
        <v>18925.7</v>
      </c>
      <c r="Z23" s="137">
        <v>223020</v>
      </c>
      <c r="AA23" s="136">
        <f>Z23*T23/100</f>
        <v>22302</v>
      </c>
      <c r="AB23" s="137">
        <v>81823</v>
      </c>
      <c r="AC23" s="136">
        <f>AB23*T23/100</f>
        <v>8182.3</v>
      </c>
      <c r="AD23" s="137">
        <v>17318</v>
      </c>
      <c r="AE23" s="136">
        <f>AD23*T23/100</f>
        <v>1731.8</v>
      </c>
      <c r="AF23" s="137">
        <v>977</v>
      </c>
      <c r="AG23" s="136">
        <f>AF23*T23/100</f>
        <v>97.7</v>
      </c>
      <c r="AH23" s="136"/>
      <c r="AI23" s="137">
        <v>8144</v>
      </c>
      <c r="AJ23" s="136">
        <f>AI23*T23/100</f>
        <v>814.4</v>
      </c>
      <c r="AK23" s="16">
        <v>533</v>
      </c>
      <c r="AL23" s="138">
        <f>AK23*T23/100</f>
        <v>53.3</v>
      </c>
      <c r="AM23" s="138">
        <v>9387500</v>
      </c>
      <c r="AN23" s="138">
        <v>9387500</v>
      </c>
      <c r="AO23" s="138">
        <v>9387500</v>
      </c>
      <c r="AP23" s="138">
        <v>9387500</v>
      </c>
      <c r="AQ23" s="22">
        <f>8387500+2000000</f>
        <v>10387500</v>
      </c>
      <c r="AR23" s="22">
        <v>11187500</v>
      </c>
      <c r="AS23" s="22">
        <f>10387500-500000</f>
        <v>9887500</v>
      </c>
      <c r="AT23" s="22">
        <f>8387500-300000</f>
        <v>8087500</v>
      </c>
      <c r="AU23" s="22"/>
      <c r="AV23" s="113">
        <f>'[1]Объем доходов на 2018год'!$G$10+'[1]Объем доходов на 2018год'!$G$11+'[1]Объем доходов на 2018год'!$G$12</f>
        <v>116320000</v>
      </c>
      <c r="AW23" s="290">
        <f>'[3]исполнение на 01.07.2018г.'!$AW$23</f>
        <v>81344583.37</v>
      </c>
      <c r="AX23" s="127">
        <v>85029527.81</v>
      </c>
      <c r="AY23" s="151">
        <f>AX23-AW23</f>
        <v>3684944.4399999976</v>
      </c>
      <c r="AZ23" s="189">
        <f>AX23/AW23*100</f>
        <v>104.53004279736591</v>
      </c>
    </row>
    <row r="24" spans="1:52" ht="18.75" hidden="1">
      <c r="A24" s="187"/>
      <c r="B24" s="190"/>
      <c r="C24" s="135"/>
      <c r="D24" s="188"/>
      <c r="E24" s="135"/>
      <c r="F24" s="135"/>
      <c r="G24" s="135"/>
      <c r="H24" s="135"/>
      <c r="I24" s="131"/>
      <c r="J24" s="188"/>
      <c r="K24" s="131"/>
      <c r="L24" s="132"/>
      <c r="M24" s="133"/>
      <c r="N24" s="132"/>
      <c r="O24" s="134"/>
      <c r="P24" s="133"/>
      <c r="Q24" s="134"/>
      <c r="R24" s="133"/>
      <c r="S24" s="135"/>
      <c r="T24" s="133"/>
      <c r="U24" s="135"/>
      <c r="V24" s="136"/>
      <c r="W24" s="135"/>
      <c r="X24" s="137"/>
      <c r="Y24" s="135"/>
      <c r="Z24" s="137"/>
      <c r="AA24" s="136"/>
      <c r="AB24" s="137"/>
      <c r="AC24" s="136"/>
      <c r="AD24" s="137"/>
      <c r="AE24" s="136"/>
      <c r="AF24" s="137"/>
      <c r="AG24" s="136"/>
      <c r="AH24" s="136"/>
      <c r="AI24" s="137"/>
      <c r="AJ24" s="136"/>
      <c r="AK24" s="16"/>
      <c r="AL24" s="138"/>
      <c r="AM24" s="138"/>
      <c r="AN24" s="138"/>
      <c r="AO24" s="138"/>
      <c r="AP24" s="138"/>
      <c r="AQ24" s="16"/>
      <c r="AR24" s="16"/>
      <c r="AS24" s="16"/>
      <c r="AT24" s="16"/>
      <c r="AU24" s="16"/>
      <c r="AV24" s="113">
        <f aca="true" t="shared" si="0" ref="AV24:AV35">AP24+AQ24</f>
        <v>0</v>
      </c>
      <c r="AW24" s="290">
        <f aca="true" t="shared" si="1" ref="AW24:AW35">AQ24+AR24</f>
        <v>0</v>
      </c>
      <c r="AX24" s="127"/>
      <c r="AY24" s="119">
        <f aca="true" t="shared" si="2" ref="AY24:AY35">AX24-AW24</f>
        <v>0</v>
      </c>
      <c r="AZ24" s="189" t="e">
        <f aca="true" t="shared" si="3" ref="AZ24:AZ36">AX24/AW24*100</f>
        <v>#DIV/0!</v>
      </c>
    </row>
    <row r="25" spans="1:52" ht="12.75" customHeight="1" hidden="1">
      <c r="A25" s="187" t="s">
        <v>49</v>
      </c>
      <c r="B25" s="185" t="s">
        <v>50</v>
      </c>
      <c r="C25" s="135">
        <f>SUM(C26:C29)</f>
        <v>0</v>
      </c>
      <c r="D25" s="188"/>
      <c r="E25" s="135">
        <f>E27</f>
        <v>0</v>
      </c>
      <c r="F25" s="135"/>
      <c r="G25" s="135"/>
      <c r="H25" s="135"/>
      <c r="I25" s="131"/>
      <c r="J25" s="188"/>
      <c r="K25" s="131">
        <f aca="true" t="shared" si="4" ref="K25:K32">I25-C25</f>
        <v>0</v>
      </c>
      <c r="L25" s="132">
        <f>L26+L27+L28+L29</f>
        <v>79548</v>
      </c>
      <c r="M25" s="133"/>
      <c r="N25" s="132">
        <f>N26+N27+N28+N29</f>
        <v>63888.2</v>
      </c>
      <c r="O25" s="134">
        <f>O26+O27+O28+O29</f>
        <v>0</v>
      </c>
      <c r="P25" s="133"/>
      <c r="Q25" s="134"/>
      <c r="R25" s="133"/>
      <c r="S25" s="135">
        <f aca="true" t="shared" si="5" ref="S25:S32">O25*P25/100</f>
        <v>0</v>
      </c>
      <c r="T25" s="133"/>
      <c r="U25" s="135" t="e">
        <f>W25+Y25+AA25+AC25+AE25+AG25+AJ25+#REF!+AL25</f>
        <v>#REF!</v>
      </c>
      <c r="V25" s="136"/>
      <c r="W25" s="135">
        <f aca="true" t="shared" si="6" ref="W25:W32">V25*T25/100</f>
        <v>0</v>
      </c>
      <c r="X25" s="137"/>
      <c r="Y25" s="135">
        <f aca="true" t="shared" si="7" ref="Y25:Y32">X25*T25/100</f>
        <v>0</v>
      </c>
      <c r="Z25" s="137"/>
      <c r="AA25" s="136">
        <f aca="true" t="shared" si="8" ref="AA25:AA32">Z25*T25/100</f>
        <v>0</v>
      </c>
      <c r="AB25" s="137"/>
      <c r="AC25" s="136">
        <f aca="true" t="shared" si="9" ref="AC25:AC32">AB25*T25/100</f>
        <v>0</v>
      </c>
      <c r="AD25" s="137"/>
      <c r="AE25" s="136">
        <f aca="true" t="shared" si="10" ref="AE25:AE32">AD25*T25/100</f>
        <v>0</v>
      </c>
      <c r="AF25" s="137"/>
      <c r="AG25" s="136">
        <f aca="true" t="shared" si="11" ref="AG25:AG32">AF25*T25/100</f>
        <v>0</v>
      </c>
      <c r="AH25" s="136"/>
      <c r="AI25" s="137"/>
      <c r="AJ25" s="136">
        <f aca="true" t="shared" si="12" ref="AJ25:AJ32">AI25*T25/100</f>
        <v>0</v>
      </c>
      <c r="AK25" s="16"/>
      <c r="AL25" s="138">
        <f aca="true" t="shared" si="13" ref="AL25:AL32">AK25*T25/100</f>
        <v>0</v>
      </c>
      <c r="AM25" s="138"/>
      <c r="AN25" s="138"/>
      <c r="AO25" s="138"/>
      <c r="AP25" s="138"/>
      <c r="AQ25" s="16"/>
      <c r="AR25" s="16"/>
      <c r="AS25" s="16"/>
      <c r="AT25" s="16"/>
      <c r="AU25" s="16"/>
      <c r="AV25" s="113">
        <f t="shared" si="0"/>
        <v>0</v>
      </c>
      <c r="AW25" s="290">
        <f t="shared" si="1"/>
        <v>0</v>
      </c>
      <c r="AX25" s="127"/>
      <c r="AY25" s="119">
        <f t="shared" si="2"/>
        <v>0</v>
      </c>
      <c r="AZ25" s="189" t="e">
        <f t="shared" si="3"/>
        <v>#DIV/0!</v>
      </c>
    </row>
    <row r="26" spans="1:52" ht="25.5" customHeight="1" hidden="1">
      <c r="A26" s="187"/>
      <c r="B26" s="191" t="s">
        <v>51</v>
      </c>
      <c r="C26" s="192"/>
      <c r="D26" s="193"/>
      <c r="E26" s="192"/>
      <c r="F26" s="192"/>
      <c r="G26" s="192"/>
      <c r="H26" s="192"/>
      <c r="I26" s="131"/>
      <c r="J26" s="188">
        <v>80</v>
      </c>
      <c r="K26" s="131">
        <f t="shared" si="4"/>
        <v>0</v>
      </c>
      <c r="L26" s="132">
        <v>27000</v>
      </c>
      <c r="M26" s="194" t="s">
        <v>52</v>
      </c>
      <c r="N26" s="132">
        <v>21600</v>
      </c>
      <c r="O26" s="134"/>
      <c r="P26" s="133"/>
      <c r="Q26" s="134"/>
      <c r="R26" s="133"/>
      <c r="S26" s="135">
        <f t="shared" si="5"/>
        <v>0</v>
      </c>
      <c r="T26" s="133"/>
      <c r="U26" s="135" t="e">
        <f>W26+Y26+AA26+AC26+AE26+AG26+AJ26+#REF!+AL26</f>
        <v>#REF!</v>
      </c>
      <c r="V26" s="136"/>
      <c r="W26" s="135">
        <f t="shared" si="6"/>
        <v>0</v>
      </c>
      <c r="X26" s="137"/>
      <c r="Y26" s="135">
        <f t="shared" si="7"/>
        <v>0</v>
      </c>
      <c r="Z26" s="137"/>
      <c r="AA26" s="136">
        <f t="shared" si="8"/>
        <v>0</v>
      </c>
      <c r="AB26" s="137"/>
      <c r="AC26" s="136">
        <f t="shared" si="9"/>
        <v>0</v>
      </c>
      <c r="AD26" s="137"/>
      <c r="AE26" s="136">
        <f t="shared" si="10"/>
        <v>0</v>
      </c>
      <c r="AF26" s="137"/>
      <c r="AG26" s="136">
        <f t="shared" si="11"/>
        <v>0</v>
      </c>
      <c r="AH26" s="136"/>
      <c r="AI26" s="137"/>
      <c r="AJ26" s="136">
        <f t="shared" si="12"/>
        <v>0</v>
      </c>
      <c r="AK26" s="16"/>
      <c r="AL26" s="138">
        <f t="shared" si="13"/>
        <v>0</v>
      </c>
      <c r="AM26" s="138"/>
      <c r="AN26" s="138"/>
      <c r="AO26" s="138"/>
      <c r="AP26" s="138"/>
      <c r="AQ26" s="16"/>
      <c r="AR26" s="16"/>
      <c r="AS26" s="16"/>
      <c r="AT26" s="16"/>
      <c r="AU26" s="16"/>
      <c r="AV26" s="113">
        <f t="shared" si="0"/>
        <v>0</v>
      </c>
      <c r="AW26" s="290">
        <f t="shared" si="1"/>
        <v>0</v>
      </c>
      <c r="AX26" s="127"/>
      <c r="AY26" s="119">
        <f t="shared" si="2"/>
        <v>0</v>
      </c>
      <c r="AZ26" s="189" t="e">
        <f t="shared" si="3"/>
        <v>#DIV/0!</v>
      </c>
    </row>
    <row r="27" spans="1:52" ht="12.75" customHeight="1" hidden="1">
      <c r="A27" s="187"/>
      <c r="B27" s="191" t="s">
        <v>53</v>
      </c>
      <c r="C27" s="192"/>
      <c r="D27" s="193"/>
      <c r="E27" s="192"/>
      <c r="F27" s="192"/>
      <c r="G27" s="192"/>
      <c r="H27" s="192"/>
      <c r="I27" s="131"/>
      <c r="J27" s="188">
        <v>80</v>
      </c>
      <c r="K27" s="131">
        <f t="shared" si="4"/>
        <v>0</v>
      </c>
      <c r="L27" s="132">
        <v>51299</v>
      </c>
      <c r="M27" s="194" t="s">
        <v>52</v>
      </c>
      <c r="N27" s="132">
        <v>41039.2</v>
      </c>
      <c r="O27" s="134"/>
      <c r="P27" s="133"/>
      <c r="Q27" s="134"/>
      <c r="R27" s="133"/>
      <c r="S27" s="135">
        <f t="shared" si="5"/>
        <v>0</v>
      </c>
      <c r="T27" s="133"/>
      <c r="U27" s="135" t="e">
        <f>W27+Y27+AA27+AC27+AE27+AG27+AJ27+#REF!+AL27</f>
        <v>#REF!</v>
      </c>
      <c r="V27" s="136"/>
      <c r="W27" s="135">
        <f t="shared" si="6"/>
        <v>0</v>
      </c>
      <c r="X27" s="137"/>
      <c r="Y27" s="135">
        <f t="shared" si="7"/>
        <v>0</v>
      </c>
      <c r="Z27" s="137"/>
      <c r="AA27" s="136">
        <f t="shared" si="8"/>
        <v>0</v>
      </c>
      <c r="AB27" s="137"/>
      <c r="AC27" s="136">
        <f t="shared" si="9"/>
        <v>0</v>
      </c>
      <c r="AD27" s="137"/>
      <c r="AE27" s="136">
        <f t="shared" si="10"/>
        <v>0</v>
      </c>
      <c r="AF27" s="137"/>
      <c r="AG27" s="136">
        <f t="shared" si="11"/>
        <v>0</v>
      </c>
      <c r="AH27" s="136"/>
      <c r="AI27" s="137"/>
      <c r="AJ27" s="136">
        <f t="shared" si="12"/>
        <v>0</v>
      </c>
      <c r="AK27" s="16"/>
      <c r="AL27" s="138">
        <f t="shared" si="13"/>
        <v>0</v>
      </c>
      <c r="AM27" s="138"/>
      <c r="AN27" s="138"/>
      <c r="AO27" s="138"/>
      <c r="AP27" s="138"/>
      <c r="AQ27" s="16"/>
      <c r="AR27" s="16"/>
      <c r="AS27" s="16"/>
      <c r="AT27" s="16"/>
      <c r="AU27" s="16"/>
      <c r="AV27" s="113">
        <f t="shared" si="0"/>
        <v>0</v>
      </c>
      <c r="AW27" s="290">
        <f t="shared" si="1"/>
        <v>0</v>
      </c>
      <c r="AX27" s="127"/>
      <c r="AY27" s="119">
        <f t="shared" si="2"/>
        <v>0</v>
      </c>
      <c r="AZ27" s="189" t="e">
        <f t="shared" si="3"/>
        <v>#DIV/0!</v>
      </c>
    </row>
    <row r="28" spans="1:52" ht="12.75" customHeight="1" hidden="1">
      <c r="A28" s="187"/>
      <c r="B28" s="191" t="s">
        <v>54</v>
      </c>
      <c r="C28" s="192"/>
      <c r="D28" s="193"/>
      <c r="E28" s="192"/>
      <c r="F28" s="192"/>
      <c r="G28" s="192"/>
      <c r="H28" s="192"/>
      <c r="I28" s="131"/>
      <c r="J28" s="188">
        <v>100</v>
      </c>
      <c r="K28" s="131">
        <f t="shared" si="4"/>
        <v>0</v>
      </c>
      <c r="L28" s="132">
        <v>294</v>
      </c>
      <c r="M28" s="194" t="s">
        <v>46</v>
      </c>
      <c r="N28" s="132">
        <v>294</v>
      </c>
      <c r="O28" s="134"/>
      <c r="P28" s="133"/>
      <c r="Q28" s="134"/>
      <c r="R28" s="133"/>
      <c r="S28" s="135">
        <f t="shared" si="5"/>
        <v>0</v>
      </c>
      <c r="T28" s="133"/>
      <c r="U28" s="135" t="e">
        <f>W28+Y28+AA28+AC28+AE28+AG28+AJ28+#REF!+AL28</f>
        <v>#REF!</v>
      </c>
      <c r="V28" s="136"/>
      <c r="W28" s="135">
        <f t="shared" si="6"/>
        <v>0</v>
      </c>
      <c r="X28" s="137"/>
      <c r="Y28" s="135">
        <f t="shared" si="7"/>
        <v>0</v>
      </c>
      <c r="Z28" s="137"/>
      <c r="AA28" s="136">
        <f t="shared" si="8"/>
        <v>0</v>
      </c>
      <c r="AB28" s="137"/>
      <c r="AC28" s="136">
        <f t="shared" si="9"/>
        <v>0</v>
      </c>
      <c r="AD28" s="137"/>
      <c r="AE28" s="136">
        <f t="shared" si="10"/>
        <v>0</v>
      </c>
      <c r="AF28" s="137"/>
      <c r="AG28" s="136">
        <f t="shared" si="11"/>
        <v>0</v>
      </c>
      <c r="AH28" s="136"/>
      <c r="AI28" s="137"/>
      <c r="AJ28" s="136">
        <f t="shared" si="12"/>
        <v>0</v>
      </c>
      <c r="AK28" s="16"/>
      <c r="AL28" s="138">
        <f t="shared" si="13"/>
        <v>0</v>
      </c>
      <c r="AM28" s="138"/>
      <c r="AN28" s="138"/>
      <c r="AO28" s="138"/>
      <c r="AP28" s="138"/>
      <c r="AQ28" s="16"/>
      <c r="AR28" s="16"/>
      <c r="AS28" s="16"/>
      <c r="AT28" s="16"/>
      <c r="AU28" s="16"/>
      <c r="AV28" s="113">
        <f t="shared" si="0"/>
        <v>0</v>
      </c>
      <c r="AW28" s="290">
        <f t="shared" si="1"/>
        <v>0</v>
      </c>
      <c r="AX28" s="127"/>
      <c r="AY28" s="119">
        <f t="shared" si="2"/>
        <v>0</v>
      </c>
      <c r="AZ28" s="189" t="e">
        <f t="shared" si="3"/>
        <v>#DIV/0!</v>
      </c>
    </row>
    <row r="29" spans="1:52" ht="12.75" customHeight="1" hidden="1">
      <c r="A29" s="187"/>
      <c r="B29" s="195" t="s">
        <v>55</v>
      </c>
      <c r="C29" s="192"/>
      <c r="D29" s="193"/>
      <c r="E29" s="192"/>
      <c r="F29" s="192"/>
      <c r="G29" s="192"/>
      <c r="H29" s="192"/>
      <c r="I29" s="131"/>
      <c r="J29" s="188">
        <v>100</v>
      </c>
      <c r="K29" s="131">
        <f t="shared" si="4"/>
        <v>0</v>
      </c>
      <c r="L29" s="132">
        <v>955</v>
      </c>
      <c r="M29" s="194" t="s">
        <v>46</v>
      </c>
      <c r="N29" s="132">
        <v>955</v>
      </c>
      <c r="O29" s="134"/>
      <c r="P29" s="133"/>
      <c r="Q29" s="134"/>
      <c r="R29" s="133"/>
      <c r="S29" s="135">
        <f t="shared" si="5"/>
        <v>0</v>
      </c>
      <c r="T29" s="133"/>
      <c r="U29" s="135" t="e">
        <f>W29+Y29+AA29+AC29+AE29+AG29+AJ29+#REF!+AL29</f>
        <v>#REF!</v>
      </c>
      <c r="V29" s="136"/>
      <c r="W29" s="135">
        <f t="shared" si="6"/>
        <v>0</v>
      </c>
      <c r="X29" s="137"/>
      <c r="Y29" s="135">
        <f t="shared" si="7"/>
        <v>0</v>
      </c>
      <c r="Z29" s="137"/>
      <c r="AA29" s="136">
        <f t="shared" si="8"/>
        <v>0</v>
      </c>
      <c r="AB29" s="137"/>
      <c r="AC29" s="136">
        <f t="shared" si="9"/>
        <v>0</v>
      </c>
      <c r="AD29" s="137"/>
      <c r="AE29" s="136">
        <f t="shared" si="10"/>
        <v>0</v>
      </c>
      <c r="AF29" s="137"/>
      <c r="AG29" s="136">
        <f t="shared" si="11"/>
        <v>0</v>
      </c>
      <c r="AH29" s="136"/>
      <c r="AI29" s="137"/>
      <c r="AJ29" s="136">
        <f t="shared" si="12"/>
        <v>0</v>
      </c>
      <c r="AK29" s="16"/>
      <c r="AL29" s="138">
        <f t="shared" si="13"/>
        <v>0</v>
      </c>
      <c r="AM29" s="138"/>
      <c r="AN29" s="138"/>
      <c r="AO29" s="138"/>
      <c r="AP29" s="138"/>
      <c r="AQ29" s="16"/>
      <c r="AR29" s="16"/>
      <c r="AS29" s="16"/>
      <c r="AT29" s="16"/>
      <c r="AU29" s="16"/>
      <c r="AV29" s="113">
        <f t="shared" si="0"/>
        <v>0</v>
      </c>
      <c r="AW29" s="290">
        <f t="shared" si="1"/>
        <v>0</v>
      </c>
      <c r="AX29" s="127"/>
      <c r="AY29" s="119">
        <f t="shared" si="2"/>
        <v>0</v>
      </c>
      <c r="AZ29" s="189" t="e">
        <f t="shared" si="3"/>
        <v>#DIV/0!</v>
      </c>
    </row>
    <row r="30" spans="1:52" ht="12.75" customHeight="1" hidden="1">
      <c r="A30" s="187"/>
      <c r="B30" s="183" t="s">
        <v>56</v>
      </c>
      <c r="C30" s="135"/>
      <c r="D30" s="188"/>
      <c r="E30" s="135"/>
      <c r="F30" s="135"/>
      <c r="G30" s="135"/>
      <c r="H30" s="135"/>
      <c r="I30" s="131"/>
      <c r="J30" s="188"/>
      <c r="K30" s="131">
        <f t="shared" si="4"/>
        <v>0</v>
      </c>
      <c r="L30" s="132"/>
      <c r="M30" s="134"/>
      <c r="N30" s="132"/>
      <c r="O30" s="134"/>
      <c r="P30" s="133"/>
      <c r="Q30" s="134"/>
      <c r="R30" s="133"/>
      <c r="S30" s="135">
        <f t="shared" si="5"/>
        <v>0</v>
      </c>
      <c r="T30" s="133"/>
      <c r="U30" s="135" t="e">
        <f>W30+Y30+AA30+AC30+AE30+AG30+AJ30+#REF!+AL30</f>
        <v>#REF!</v>
      </c>
      <c r="V30" s="136"/>
      <c r="W30" s="135">
        <f t="shared" si="6"/>
        <v>0</v>
      </c>
      <c r="X30" s="137"/>
      <c r="Y30" s="135">
        <f t="shared" si="7"/>
        <v>0</v>
      </c>
      <c r="Z30" s="137"/>
      <c r="AA30" s="136">
        <f t="shared" si="8"/>
        <v>0</v>
      </c>
      <c r="AB30" s="137"/>
      <c r="AC30" s="136">
        <f t="shared" si="9"/>
        <v>0</v>
      </c>
      <c r="AD30" s="137"/>
      <c r="AE30" s="136">
        <f t="shared" si="10"/>
        <v>0</v>
      </c>
      <c r="AF30" s="137"/>
      <c r="AG30" s="136">
        <f t="shared" si="11"/>
        <v>0</v>
      </c>
      <c r="AH30" s="136"/>
      <c r="AI30" s="137"/>
      <c r="AJ30" s="136">
        <f t="shared" si="12"/>
        <v>0</v>
      </c>
      <c r="AK30" s="16"/>
      <c r="AL30" s="138">
        <f t="shared" si="13"/>
        <v>0</v>
      </c>
      <c r="AM30" s="138"/>
      <c r="AN30" s="138"/>
      <c r="AO30" s="138"/>
      <c r="AP30" s="138"/>
      <c r="AQ30" s="16"/>
      <c r="AR30" s="16"/>
      <c r="AS30" s="16"/>
      <c r="AT30" s="16"/>
      <c r="AU30" s="16"/>
      <c r="AV30" s="113">
        <f t="shared" si="0"/>
        <v>0</v>
      </c>
      <c r="AW30" s="290">
        <f t="shared" si="1"/>
        <v>0</v>
      </c>
      <c r="AX30" s="127"/>
      <c r="AY30" s="119">
        <f t="shared" si="2"/>
        <v>0</v>
      </c>
      <c r="AZ30" s="189" t="e">
        <f t="shared" si="3"/>
        <v>#DIV/0!</v>
      </c>
    </row>
    <row r="31" spans="1:52" ht="12.75" customHeight="1" hidden="1">
      <c r="A31" s="187"/>
      <c r="B31" s="183"/>
      <c r="C31" s="135"/>
      <c r="D31" s="188"/>
      <c r="E31" s="135"/>
      <c r="F31" s="135"/>
      <c r="G31" s="135"/>
      <c r="H31" s="135"/>
      <c r="I31" s="131"/>
      <c r="J31" s="188"/>
      <c r="K31" s="131">
        <f t="shared" si="4"/>
        <v>0</v>
      </c>
      <c r="L31" s="132"/>
      <c r="M31" s="134"/>
      <c r="N31" s="132"/>
      <c r="O31" s="134"/>
      <c r="P31" s="133"/>
      <c r="Q31" s="134"/>
      <c r="R31" s="133"/>
      <c r="S31" s="135">
        <f t="shared" si="5"/>
        <v>0</v>
      </c>
      <c r="T31" s="133"/>
      <c r="U31" s="135" t="e">
        <f>W31+Y31+AA31+AC31+AE31+AG31+AJ31+#REF!+AL31</f>
        <v>#REF!</v>
      </c>
      <c r="V31" s="136"/>
      <c r="W31" s="135">
        <f t="shared" si="6"/>
        <v>0</v>
      </c>
      <c r="X31" s="137"/>
      <c r="Y31" s="135">
        <f t="shared" si="7"/>
        <v>0</v>
      </c>
      <c r="Z31" s="137"/>
      <c r="AA31" s="136">
        <f t="shared" si="8"/>
        <v>0</v>
      </c>
      <c r="AB31" s="137"/>
      <c r="AC31" s="136">
        <f t="shared" si="9"/>
        <v>0</v>
      </c>
      <c r="AD31" s="137"/>
      <c r="AE31" s="136">
        <f t="shared" si="10"/>
        <v>0</v>
      </c>
      <c r="AF31" s="137"/>
      <c r="AG31" s="136">
        <f t="shared" si="11"/>
        <v>0</v>
      </c>
      <c r="AH31" s="136"/>
      <c r="AI31" s="137"/>
      <c r="AJ31" s="136">
        <f t="shared" si="12"/>
        <v>0</v>
      </c>
      <c r="AK31" s="16"/>
      <c r="AL31" s="138">
        <f t="shared" si="13"/>
        <v>0</v>
      </c>
      <c r="AM31" s="138"/>
      <c r="AN31" s="138"/>
      <c r="AO31" s="138"/>
      <c r="AP31" s="138"/>
      <c r="AQ31" s="16"/>
      <c r="AR31" s="16"/>
      <c r="AS31" s="16"/>
      <c r="AT31" s="16"/>
      <c r="AU31" s="16"/>
      <c r="AV31" s="113">
        <f t="shared" si="0"/>
        <v>0</v>
      </c>
      <c r="AW31" s="290">
        <f t="shared" si="1"/>
        <v>0</v>
      </c>
      <c r="AX31" s="127"/>
      <c r="AY31" s="119">
        <f t="shared" si="2"/>
        <v>0</v>
      </c>
      <c r="AZ31" s="189" t="e">
        <f t="shared" si="3"/>
        <v>#DIV/0!</v>
      </c>
    </row>
    <row r="32" spans="1:52" ht="18.75" hidden="1">
      <c r="A32" s="187" t="s">
        <v>57</v>
      </c>
      <c r="B32" s="183" t="s">
        <v>58</v>
      </c>
      <c r="C32" s="135">
        <f>13200+5000</f>
        <v>18200</v>
      </c>
      <c r="D32" s="188"/>
      <c r="E32" s="135"/>
      <c r="F32" s="135"/>
      <c r="G32" s="135"/>
      <c r="H32" s="135"/>
      <c r="I32" s="131"/>
      <c r="J32" s="188">
        <v>100</v>
      </c>
      <c r="K32" s="131">
        <f t="shared" si="4"/>
        <v>-18200</v>
      </c>
      <c r="L32" s="132">
        <v>16000</v>
      </c>
      <c r="M32" s="133">
        <v>100</v>
      </c>
      <c r="N32" s="132">
        <v>16000</v>
      </c>
      <c r="O32" s="134">
        <v>19450.7</v>
      </c>
      <c r="P32" s="133">
        <v>100</v>
      </c>
      <c r="Q32" s="134">
        <f>O32*P32/100</f>
        <v>19450.7</v>
      </c>
      <c r="R32" s="133">
        <v>100</v>
      </c>
      <c r="S32" s="135">
        <f t="shared" si="5"/>
        <v>19450.7</v>
      </c>
      <c r="T32" s="133"/>
      <c r="U32" s="135" t="e">
        <f>W32+Y32+AA32+AC32+AE32+AG32+AJ32+#REF!+AL32</f>
        <v>#REF!</v>
      </c>
      <c r="V32" s="136"/>
      <c r="W32" s="135">
        <f t="shared" si="6"/>
        <v>0</v>
      </c>
      <c r="X32" s="137"/>
      <c r="Y32" s="135">
        <f t="shared" si="7"/>
        <v>0</v>
      </c>
      <c r="Z32" s="137"/>
      <c r="AA32" s="136">
        <f t="shared" si="8"/>
        <v>0</v>
      </c>
      <c r="AB32" s="137"/>
      <c r="AC32" s="136">
        <f t="shared" si="9"/>
        <v>0</v>
      </c>
      <c r="AD32" s="137"/>
      <c r="AE32" s="136">
        <f t="shared" si="10"/>
        <v>0</v>
      </c>
      <c r="AF32" s="137"/>
      <c r="AG32" s="136">
        <f t="shared" si="11"/>
        <v>0</v>
      </c>
      <c r="AH32" s="136"/>
      <c r="AI32" s="137"/>
      <c r="AJ32" s="136">
        <f t="shared" si="12"/>
        <v>0</v>
      </c>
      <c r="AK32" s="16"/>
      <c r="AL32" s="138">
        <f t="shared" si="13"/>
        <v>0</v>
      </c>
      <c r="AM32" s="138"/>
      <c r="AN32" s="138"/>
      <c r="AO32" s="138"/>
      <c r="AP32" s="138"/>
      <c r="AQ32" s="16"/>
      <c r="AR32" s="16"/>
      <c r="AS32" s="16"/>
      <c r="AT32" s="16"/>
      <c r="AU32" s="16"/>
      <c r="AV32" s="113">
        <f t="shared" si="0"/>
        <v>0</v>
      </c>
      <c r="AW32" s="290">
        <f t="shared" si="1"/>
        <v>0</v>
      </c>
      <c r="AX32" s="127"/>
      <c r="AY32" s="119">
        <f t="shared" si="2"/>
        <v>0</v>
      </c>
      <c r="AZ32" s="189" t="e">
        <f t="shared" si="3"/>
        <v>#DIV/0!</v>
      </c>
    </row>
    <row r="33" spans="1:52" ht="18.75" hidden="1">
      <c r="A33" s="187"/>
      <c r="B33" s="185"/>
      <c r="C33" s="135"/>
      <c r="D33" s="188"/>
      <c r="E33" s="135"/>
      <c r="F33" s="135"/>
      <c r="G33" s="135"/>
      <c r="H33" s="135"/>
      <c r="I33" s="131"/>
      <c r="J33" s="188"/>
      <c r="K33" s="131"/>
      <c r="L33" s="132"/>
      <c r="M33" s="133"/>
      <c r="N33" s="132"/>
      <c r="O33" s="134"/>
      <c r="P33" s="133"/>
      <c r="Q33" s="134"/>
      <c r="R33" s="133"/>
      <c r="S33" s="135"/>
      <c r="T33" s="133"/>
      <c r="U33" s="135"/>
      <c r="V33" s="136"/>
      <c r="W33" s="135"/>
      <c r="X33" s="137"/>
      <c r="Y33" s="135"/>
      <c r="Z33" s="137"/>
      <c r="AA33" s="136"/>
      <c r="AB33" s="137"/>
      <c r="AC33" s="136"/>
      <c r="AD33" s="137"/>
      <c r="AE33" s="136"/>
      <c r="AF33" s="137"/>
      <c r="AG33" s="136"/>
      <c r="AH33" s="136"/>
      <c r="AI33" s="137"/>
      <c r="AJ33" s="136"/>
      <c r="AK33" s="16"/>
      <c r="AL33" s="138"/>
      <c r="AM33" s="138"/>
      <c r="AN33" s="138"/>
      <c r="AO33" s="138"/>
      <c r="AP33" s="138"/>
      <c r="AQ33" s="16"/>
      <c r="AR33" s="16"/>
      <c r="AS33" s="16"/>
      <c r="AT33" s="16"/>
      <c r="AU33" s="16"/>
      <c r="AV33" s="113">
        <f t="shared" si="0"/>
        <v>0</v>
      </c>
      <c r="AW33" s="290">
        <f t="shared" si="1"/>
        <v>0</v>
      </c>
      <c r="AX33" s="127"/>
      <c r="AY33" s="119">
        <f t="shared" si="2"/>
        <v>0</v>
      </c>
      <c r="AZ33" s="189" t="e">
        <f t="shared" si="3"/>
        <v>#DIV/0!</v>
      </c>
    </row>
    <row r="34" spans="1:52" ht="18.75" hidden="1">
      <c r="A34" s="187" t="s">
        <v>59</v>
      </c>
      <c r="B34" s="185" t="s">
        <v>60</v>
      </c>
      <c r="C34" s="135">
        <v>6554.9</v>
      </c>
      <c r="D34" s="188"/>
      <c r="E34" s="135"/>
      <c r="F34" s="135"/>
      <c r="G34" s="135"/>
      <c r="H34" s="135"/>
      <c r="I34" s="131"/>
      <c r="J34" s="188">
        <v>100</v>
      </c>
      <c r="K34" s="131">
        <f>I34-C34</f>
        <v>-6554.9</v>
      </c>
      <c r="L34" s="132">
        <v>7586</v>
      </c>
      <c r="M34" s="133">
        <v>100</v>
      </c>
      <c r="N34" s="132">
        <v>7586</v>
      </c>
      <c r="O34" s="134">
        <v>5430</v>
      </c>
      <c r="P34" s="133">
        <v>100</v>
      </c>
      <c r="Q34" s="134">
        <f>O34*P34/100</f>
        <v>5430</v>
      </c>
      <c r="R34" s="133">
        <v>100</v>
      </c>
      <c r="S34" s="135">
        <f>O34*P34/100</f>
        <v>5430</v>
      </c>
      <c r="T34" s="133"/>
      <c r="U34" s="135" t="e">
        <f>W34+Y34+AA34+AC34+AE34+AG34+AJ34+#REF!+AL34</f>
        <v>#REF!</v>
      </c>
      <c r="V34" s="136"/>
      <c r="W34" s="135">
        <f>V34*T34/100</f>
        <v>0</v>
      </c>
      <c r="X34" s="137"/>
      <c r="Y34" s="135">
        <f>X34*T34/100</f>
        <v>0</v>
      </c>
      <c r="Z34" s="137"/>
      <c r="AA34" s="136">
        <f>Z34*T34/100</f>
        <v>0</v>
      </c>
      <c r="AB34" s="137"/>
      <c r="AC34" s="136">
        <f>AB34*T34/100</f>
        <v>0</v>
      </c>
      <c r="AD34" s="137"/>
      <c r="AE34" s="136">
        <f>AD34*T34/100</f>
        <v>0</v>
      </c>
      <c r="AF34" s="137"/>
      <c r="AG34" s="136">
        <f>AF34*T34/100</f>
        <v>0</v>
      </c>
      <c r="AH34" s="136"/>
      <c r="AI34" s="137"/>
      <c r="AJ34" s="136">
        <f>AI34*T34/100</f>
        <v>0</v>
      </c>
      <c r="AK34" s="16"/>
      <c r="AL34" s="138">
        <f>AK34*T34/100</f>
        <v>0</v>
      </c>
      <c r="AM34" s="138"/>
      <c r="AN34" s="138"/>
      <c r="AO34" s="138"/>
      <c r="AP34" s="138"/>
      <c r="AQ34" s="16"/>
      <c r="AR34" s="16"/>
      <c r="AS34" s="16"/>
      <c r="AT34" s="16"/>
      <c r="AU34" s="16"/>
      <c r="AV34" s="113">
        <f t="shared" si="0"/>
        <v>0</v>
      </c>
      <c r="AW34" s="290">
        <f t="shared" si="1"/>
        <v>0</v>
      </c>
      <c r="AX34" s="127"/>
      <c r="AY34" s="119">
        <f t="shared" si="2"/>
        <v>0</v>
      </c>
      <c r="AZ34" s="189" t="e">
        <f t="shared" si="3"/>
        <v>#DIV/0!</v>
      </c>
    </row>
    <row r="35" spans="1:52" ht="18.75" hidden="1">
      <c r="A35" s="187"/>
      <c r="B35" s="196"/>
      <c r="C35" s="135"/>
      <c r="D35" s="188"/>
      <c r="E35" s="135"/>
      <c r="F35" s="135"/>
      <c r="G35" s="135"/>
      <c r="H35" s="135"/>
      <c r="I35" s="131"/>
      <c r="J35" s="188"/>
      <c r="K35" s="131"/>
      <c r="L35" s="132"/>
      <c r="M35" s="133"/>
      <c r="N35" s="132"/>
      <c r="O35" s="134"/>
      <c r="P35" s="133"/>
      <c r="Q35" s="134"/>
      <c r="R35" s="133"/>
      <c r="S35" s="135"/>
      <c r="T35" s="133"/>
      <c r="U35" s="135"/>
      <c r="V35" s="136"/>
      <c r="W35" s="135"/>
      <c r="X35" s="137"/>
      <c r="Y35" s="135"/>
      <c r="Z35" s="137"/>
      <c r="AA35" s="136"/>
      <c r="AB35" s="137"/>
      <c r="AC35" s="136"/>
      <c r="AD35" s="137"/>
      <c r="AE35" s="136"/>
      <c r="AF35" s="137"/>
      <c r="AG35" s="136"/>
      <c r="AH35" s="136"/>
      <c r="AI35" s="137"/>
      <c r="AJ35" s="136"/>
      <c r="AK35" s="16"/>
      <c r="AL35" s="138"/>
      <c r="AM35" s="138"/>
      <c r="AN35" s="138"/>
      <c r="AO35" s="138"/>
      <c r="AP35" s="138"/>
      <c r="AQ35" s="16"/>
      <c r="AR35" s="16"/>
      <c r="AS35" s="16"/>
      <c r="AT35" s="16"/>
      <c r="AU35" s="16"/>
      <c r="AV35" s="113">
        <f t="shared" si="0"/>
        <v>0</v>
      </c>
      <c r="AW35" s="290">
        <f t="shared" si="1"/>
        <v>0</v>
      </c>
      <c r="AX35" s="127"/>
      <c r="AY35" s="119">
        <f t="shared" si="2"/>
        <v>0</v>
      </c>
      <c r="AZ35" s="189" t="e">
        <f t="shared" si="3"/>
        <v>#DIV/0!</v>
      </c>
    </row>
    <row r="36" spans="1:52" ht="37.5">
      <c r="A36" s="187" t="s">
        <v>143</v>
      </c>
      <c r="B36" s="293" t="s">
        <v>144</v>
      </c>
      <c r="C36" s="135"/>
      <c r="D36" s="188"/>
      <c r="E36" s="135"/>
      <c r="F36" s="135"/>
      <c r="G36" s="135"/>
      <c r="H36" s="135"/>
      <c r="I36" s="131"/>
      <c r="J36" s="188"/>
      <c r="K36" s="131"/>
      <c r="L36" s="132"/>
      <c r="M36" s="133"/>
      <c r="N36" s="132"/>
      <c r="O36" s="134"/>
      <c r="P36" s="133"/>
      <c r="Q36" s="134"/>
      <c r="R36" s="133"/>
      <c r="S36" s="135"/>
      <c r="T36" s="133"/>
      <c r="U36" s="135"/>
      <c r="V36" s="136"/>
      <c r="W36" s="135"/>
      <c r="X36" s="137"/>
      <c r="Y36" s="135"/>
      <c r="Z36" s="137"/>
      <c r="AA36" s="136"/>
      <c r="AB36" s="137"/>
      <c r="AC36" s="136"/>
      <c r="AD36" s="137"/>
      <c r="AE36" s="136"/>
      <c r="AF36" s="137"/>
      <c r="AG36" s="136"/>
      <c r="AH36" s="136"/>
      <c r="AI36" s="137"/>
      <c r="AJ36" s="136"/>
      <c r="AK36" s="16"/>
      <c r="AL36" s="138"/>
      <c r="AM36" s="138"/>
      <c r="AN36" s="138"/>
      <c r="AO36" s="138"/>
      <c r="AP36" s="138"/>
      <c r="AQ36" s="16"/>
      <c r="AR36" s="16"/>
      <c r="AS36" s="16"/>
      <c r="AT36" s="16"/>
      <c r="AU36" s="16"/>
      <c r="AV36" s="113">
        <f>'[1]Объем доходов на 2018год'!$G$14+'[1]Объем доходов на 2018год'!$G$15+'[1]Объем доходов на 2018год'!$G$16+'[1]Объем доходов на 2018год'!$G$17</f>
        <v>647232.5</v>
      </c>
      <c r="AW36" s="290">
        <f>'[3]исполнение на 01.07.2018г.'!$AW$36</f>
        <v>485424.38249999995</v>
      </c>
      <c r="AX36" s="127">
        <v>511814.14</v>
      </c>
      <c r="AY36" s="119">
        <f>AX36-AW36</f>
        <v>26389.757500000065</v>
      </c>
      <c r="AZ36" s="189">
        <f t="shared" si="3"/>
        <v>105.43643015294974</v>
      </c>
    </row>
    <row r="37" spans="1:52" ht="23.25" customHeight="1">
      <c r="A37" s="187"/>
      <c r="B37" s="197" t="s">
        <v>61</v>
      </c>
      <c r="C37" s="135"/>
      <c r="D37" s="188"/>
      <c r="E37" s="135"/>
      <c r="F37" s="135"/>
      <c r="G37" s="135"/>
      <c r="H37" s="135"/>
      <c r="I37" s="131"/>
      <c r="J37" s="188"/>
      <c r="K37" s="131"/>
      <c r="L37" s="132"/>
      <c r="M37" s="133"/>
      <c r="N37" s="132"/>
      <c r="O37" s="134"/>
      <c r="P37" s="133"/>
      <c r="Q37" s="134"/>
      <c r="R37" s="133"/>
      <c r="S37" s="135"/>
      <c r="T37" s="133"/>
      <c r="U37" s="135"/>
      <c r="V37" s="136"/>
      <c r="W37" s="135"/>
      <c r="X37" s="137"/>
      <c r="Y37" s="135"/>
      <c r="Z37" s="137"/>
      <c r="AA37" s="136"/>
      <c r="AB37" s="137"/>
      <c r="AC37" s="136"/>
      <c r="AD37" s="137"/>
      <c r="AE37" s="136"/>
      <c r="AF37" s="137"/>
      <c r="AG37" s="136"/>
      <c r="AH37" s="136"/>
      <c r="AI37" s="137"/>
      <c r="AJ37" s="136"/>
      <c r="AK37" s="16"/>
      <c r="AL37" s="138"/>
      <c r="AM37" s="138"/>
      <c r="AN37" s="138"/>
      <c r="AO37" s="138"/>
      <c r="AP37" s="138"/>
      <c r="AQ37" s="16"/>
      <c r="AR37" s="16"/>
      <c r="AS37" s="16"/>
      <c r="AT37" s="16"/>
      <c r="AU37" s="16"/>
      <c r="AV37" s="113"/>
      <c r="AW37" s="290"/>
      <c r="AX37" s="127"/>
      <c r="AY37" s="139"/>
      <c r="AZ37" s="139"/>
    </row>
    <row r="38" spans="1:52" ht="12.75" customHeight="1" hidden="1">
      <c r="A38" s="187" t="s">
        <v>62</v>
      </c>
      <c r="B38" s="183" t="s">
        <v>63</v>
      </c>
      <c r="C38" s="135">
        <f>SUM(C41:C42)</f>
        <v>62942.7</v>
      </c>
      <c r="D38" s="135">
        <f>SUM(D41:D42)</f>
        <v>0</v>
      </c>
      <c r="E38" s="135">
        <f>SUM(E41:E42)</f>
        <v>0</v>
      </c>
      <c r="F38" s="135">
        <f>SUM(F41:F42)</f>
        <v>0</v>
      </c>
      <c r="G38" s="135">
        <f>SUM(G41:G42)</f>
        <v>0</v>
      </c>
      <c r="H38" s="135"/>
      <c r="I38" s="135"/>
      <c r="J38" s="135">
        <f>SUM(J41:J42)</f>
        <v>0</v>
      </c>
      <c r="K38" s="131">
        <f>I38-C38</f>
        <v>-62942.7</v>
      </c>
      <c r="L38" s="132">
        <f>L41+L42</f>
        <v>790995.2</v>
      </c>
      <c r="M38" s="133"/>
      <c r="N38" s="132">
        <f>N41+N42</f>
        <v>204498.8</v>
      </c>
      <c r="O38" s="134"/>
      <c r="P38" s="133"/>
      <c r="Q38" s="134"/>
      <c r="R38" s="133"/>
      <c r="S38" s="135"/>
      <c r="T38" s="133"/>
      <c r="U38" s="135" t="e">
        <f>W38+Y38+AA38+AC38+AE38+AG38+AJ38+#REF!+AL38</f>
        <v>#REF!</v>
      </c>
      <c r="V38" s="136"/>
      <c r="W38" s="135"/>
      <c r="X38" s="137"/>
      <c r="Y38" s="135"/>
      <c r="Z38" s="137"/>
      <c r="AA38" s="136"/>
      <c r="AB38" s="137"/>
      <c r="AC38" s="136"/>
      <c r="AD38" s="137"/>
      <c r="AE38" s="136"/>
      <c r="AF38" s="137"/>
      <c r="AG38" s="136"/>
      <c r="AH38" s="136"/>
      <c r="AI38" s="137"/>
      <c r="AJ38" s="136">
        <f aca="true" t="shared" si="14" ref="AJ38:AJ43">AI38*T38/100</f>
        <v>0</v>
      </c>
      <c r="AK38" s="16"/>
      <c r="AL38" s="138"/>
      <c r="AM38" s="138"/>
      <c r="AN38" s="138"/>
      <c r="AO38" s="138"/>
      <c r="AP38" s="138"/>
      <c r="AQ38" s="16"/>
      <c r="AR38" s="16"/>
      <c r="AS38" s="16"/>
      <c r="AT38" s="16"/>
      <c r="AU38" s="16"/>
      <c r="AV38" s="113">
        <f aca="true" t="shared" si="15" ref="AV38:AV55">AP38+AQ38</f>
        <v>0</v>
      </c>
      <c r="AW38" s="290">
        <f aca="true" t="shared" si="16" ref="AW38:AW55">AQ38+AR38</f>
        <v>0</v>
      </c>
      <c r="AX38" s="127"/>
      <c r="AY38" s="139"/>
      <c r="AZ38" s="139"/>
    </row>
    <row r="39" spans="1:52" ht="12.75" customHeight="1" hidden="1">
      <c r="A39" s="187"/>
      <c r="B39" s="183"/>
      <c r="C39" s="135"/>
      <c r="D39" s="135"/>
      <c r="E39" s="135"/>
      <c r="F39" s="135"/>
      <c r="G39" s="135"/>
      <c r="H39" s="135"/>
      <c r="I39" s="131"/>
      <c r="J39" s="135"/>
      <c r="K39" s="131">
        <f>I39-C39</f>
        <v>0</v>
      </c>
      <c r="L39" s="132"/>
      <c r="M39" s="133"/>
      <c r="N39" s="132"/>
      <c r="O39" s="134"/>
      <c r="P39" s="133"/>
      <c r="Q39" s="134"/>
      <c r="R39" s="133"/>
      <c r="S39" s="135"/>
      <c r="T39" s="133"/>
      <c r="U39" s="135" t="e">
        <f>W39+Y39+AA39+AC39+AE39+AG39+AJ39+#REF!+AL39</f>
        <v>#REF!</v>
      </c>
      <c r="V39" s="136"/>
      <c r="W39" s="135"/>
      <c r="X39" s="137"/>
      <c r="Y39" s="135"/>
      <c r="Z39" s="137"/>
      <c r="AA39" s="136"/>
      <c r="AB39" s="137"/>
      <c r="AC39" s="136"/>
      <c r="AD39" s="137"/>
      <c r="AE39" s="136"/>
      <c r="AF39" s="137"/>
      <c r="AG39" s="136"/>
      <c r="AH39" s="136"/>
      <c r="AI39" s="137"/>
      <c r="AJ39" s="136">
        <f t="shared" si="14"/>
        <v>0</v>
      </c>
      <c r="AK39" s="16"/>
      <c r="AL39" s="138"/>
      <c r="AM39" s="138"/>
      <c r="AN39" s="138"/>
      <c r="AO39" s="138"/>
      <c r="AP39" s="138"/>
      <c r="AQ39" s="16"/>
      <c r="AR39" s="16"/>
      <c r="AS39" s="16"/>
      <c r="AT39" s="16"/>
      <c r="AU39" s="16"/>
      <c r="AV39" s="113">
        <f t="shared" si="15"/>
        <v>0</v>
      </c>
      <c r="AW39" s="290">
        <f t="shared" si="16"/>
        <v>0</v>
      </c>
      <c r="AX39" s="127"/>
      <c r="AY39" s="139"/>
      <c r="AZ39" s="139"/>
    </row>
    <row r="40" spans="1:52" ht="12.75" customHeight="1" hidden="1">
      <c r="A40" s="187"/>
      <c r="B40" s="183" t="s">
        <v>64</v>
      </c>
      <c r="C40" s="135"/>
      <c r="D40" s="135"/>
      <c r="E40" s="135"/>
      <c r="F40" s="135"/>
      <c r="G40" s="135"/>
      <c r="H40" s="135"/>
      <c r="I40" s="131"/>
      <c r="J40" s="135"/>
      <c r="K40" s="131">
        <f>I40-C40</f>
        <v>0</v>
      </c>
      <c r="L40" s="132"/>
      <c r="M40" s="133"/>
      <c r="N40" s="132"/>
      <c r="O40" s="134"/>
      <c r="P40" s="133"/>
      <c r="Q40" s="134"/>
      <c r="R40" s="133"/>
      <c r="S40" s="135"/>
      <c r="T40" s="133"/>
      <c r="U40" s="135" t="e">
        <f>W40+Y40+AA40+AC40+AE40+AG40+AJ40+#REF!+AL40</f>
        <v>#REF!</v>
      </c>
      <c r="V40" s="136"/>
      <c r="W40" s="135"/>
      <c r="X40" s="137"/>
      <c r="Y40" s="135"/>
      <c r="Z40" s="137"/>
      <c r="AA40" s="136"/>
      <c r="AB40" s="137"/>
      <c r="AC40" s="136"/>
      <c r="AD40" s="137"/>
      <c r="AE40" s="136"/>
      <c r="AF40" s="137"/>
      <c r="AG40" s="136"/>
      <c r="AH40" s="136"/>
      <c r="AI40" s="137"/>
      <c r="AJ40" s="136">
        <f t="shared" si="14"/>
        <v>0</v>
      </c>
      <c r="AK40" s="16"/>
      <c r="AL40" s="138"/>
      <c r="AM40" s="138"/>
      <c r="AN40" s="138"/>
      <c r="AO40" s="138"/>
      <c r="AP40" s="138"/>
      <c r="AQ40" s="16"/>
      <c r="AR40" s="16"/>
      <c r="AS40" s="16"/>
      <c r="AT40" s="16"/>
      <c r="AU40" s="16"/>
      <c r="AV40" s="113">
        <f t="shared" si="15"/>
        <v>0</v>
      </c>
      <c r="AW40" s="290">
        <f t="shared" si="16"/>
        <v>0</v>
      </c>
      <c r="AX40" s="127"/>
      <c r="AY40" s="139"/>
      <c r="AZ40" s="139"/>
    </row>
    <row r="41" spans="1:52" ht="12.75" customHeight="1" hidden="1">
      <c r="A41" s="187"/>
      <c r="B41" s="183" t="s">
        <v>39</v>
      </c>
      <c r="C41" s="135">
        <v>44109.6</v>
      </c>
      <c r="D41" s="135"/>
      <c r="E41" s="135"/>
      <c r="F41" s="135"/>
      <c r="G41" s="135"/>
      <c r="H41" s="135"/>
      <c r="I41" s="131"/>
      <c r="J41" s="135"/>
      <c r="K41" s="131">
        <f>I41-C41</f>
        <v>-44109.6</v>
      </c>
      <c r="L41" s="132">
        <v>625766</v>
      </c>
      <c r="M41" s="133">
        <v>25</v>
      </c>
      <c r="N41" s="132">
        <v>163191.5</v>
      </c>
      <c r="O41" s="134"/>
      <c r="P41" s="133"/>
      <c r="Q41" s="134"/>
      <c r="R41" s="133"/>
      <c r="S41" s="135"/>
      <c r="T41" s="133"/>
      <c r="U41" s="135" t="e">
        <f>W41+Y41+AA41+AC41+AE41+AG41+AJ41+#REF!+AL41</f>
        <v>#REF!</v>
      </c>
      <c r="V41" s="136"/>
      <c r="W41" s="135"/>
      <c r="X41" s="137"/>
      <c r="Y41" s="135"/>
      <c r="Z41" s="137"/>
      <c r="AA41" s="136"/>
      <c r="AB41" s="137"/>
      <c r="AC41" s="136"/>
      <c r="AD41" s="137"/>
      <c r="AE41" s="136"/>
      <c r="AF41" s="137"/>
      <c r="AG41" s="136"/>
      <c r="AH41" s="136"/>
      <c r="AI41" s="137"/>
      <c r="AJ41" s="136">
        <f t="shared" si="14"/>
        <v>0</v>
      </c>
      <c r="AK41" s="16"/>
      <c r="AL41" s="138"/>
      <c r="AM41" s="138"/>
      <c r="AN41" s="138"/>
      <c r="AO41" s="138"/>
      <c r="AP41" s="138"/>
      <c r="AQ41" s="16"/>
      <c r="AR41" s="16"/>
      <c r="AS41" s="16"/>
      <c r="AT41" s="16"/>
      <c r="AU41" s="16"/>
      <c r="AV41" s="113">
        <f t="shared" si="15"/>
        <v>0</v>
      </c>
      <c r="AW41" s="290">
        <f t="shared" si="16"/>
        <v>0</v>
      </c>
      <c r="AX41" s="127"/>
      <c r="AY41" s="139"/>
      <c r="AZ41" s="139"/>
    </row>
    <row r="42" spans="1:52" ht="12.75" customHeight="1" hidden="1">
      <c r="A42" s="187"/>
      <c r="B42" s="183" t="s">
        <v>65</v>
      </c>
      <c r="C42" s="135">
        <f>13833.1+5000</f>
        <v>18833.1</v>
      </c>
      <c r="D42" s="135"/>
      <c r="E42" s="135"/>
      <c r="F42" s="135"/>
      <c r="G42" s="135"/>
      <c r="H42" s="135"/>
      <c r="I42" s="131"/>
      <c r="J42" s="135"/>
      <c r="K42" s="131">
        <f>I42-C42</f>
        <v>-18833.1</v>
      </c>
      <c r="L42" s="132">
        <v>165229.2</v>
      </c>
      <c r="M42" s="133">
        <v>25</v>
      </c>
      <c r="N42" s="132">
        <v>41307.3</v>
      </c>
      <c r="O42" s="134"/>
      <c r="P42" s="133"/>
      <c r="Q42" s="134"/>
      <c r="R42" s="133"/>
      <c r="S42" s="135"/>
      <c r="T42" s="133"/>
      <c r="U42" s="135" t="e">
        <f>W42+Y42+AA42+AC42+AE42+AG42+AJ42+#REF!+AL42</f>
        <v>#REF!</v>
      </c>
      <c r="V42" s="136"/>
      <c r="W42" s="135"/>
      <c r="X42" s="137"/>
      <c r="Y42" s="135"/>
      <c r="Z42" s="137"/>
      <c r="AA42" s="136"/>
      <c r="AB42" s="137"/>
      <c r="AC42" s="136"/>
      <c r="AD42" s="137"/>
      <c r="AE42" s="136"/>
      <c r="AF42" s="137"/>
      <c r="AG42" s="136"/>
      <c r="AH42" s="136"/>
      <c r="AI42" s="137"/>
      <c r="AJ42" s="136">
        <f t="shared" si="14"/>
        <v>0</v>
      </c>
      <c r="AK42" s="16"/>
      <c r="AL42" s="138"/>
      <c r="AM42" s="138"/>
      <c r="AN42" s="138"/>
      <c r="AO42" s="138"/>
      <c r="AP42" s="138"/>
      <c r="AQ42" s="16"/>
      <c r="AR42" s="16"/>
      <c r="AS42" s="16"/>
      <c r="AT42" s="16"/>
      <c r="AU42" s="16"/>
      <c r="AV42" s="113">
        <f t="shared" si="15"/>
        <v>0</v>
      </c>
      <c r="AW42" s="290">
        <f t="shared" si="16"/>
        <v>0</v>
      </c>
      <c r="AX42" s="127"/>
      <c r="AY42" s="139"/>
      <c r="AZ42" s="139"/>
    </row>
    <row r="43" spans="1:52" ht="36.75" customHeight="1" hidden="1">
      <c r="A43" s="187" t="s">
        <v>66</v>
      </c>
      <c r="B43" s="185" t="s">
        <v>67</v>
      </c>
      <c r="C43" s="135"/>
      <c r="D43" s="135"/>
      <c r="E43" s="135"/>
      <c r="F43" s="135"/>
      <c r="G43" s="135"/>
      <c r="H43" s="135"/>
      <c r="I43" s="131"/>
      <c r="J43" s="135"/>
      <c r="K43" s="131"/>
      <c r="L43" s="132"/>
      <c r="M43" s="132"/>
      <c r="N43" s="132"/>
      <c r="O43" s="134"/>
      <c r="P43" s="133"/>
      <c r="Q43" s="134"/>
      <c r="R43" s="133"/>
      <c r="S43" s="135"/>
      <c r="T43" s="133"/>
      <c r="U43" s="135" t="e">
        <f>W43+Y43+AA43+AC43+AE43+AG43+AJ43+#REF!+AL43</f>
        <v>#REF!</v>
      </c>
      <c r="V43" s="136"/>
      <c r="W43" s="135"/>
      <c r="X43" s="137"/>
      <c r="Y43" s="135"/>
      <c r="Z43" s="137"/>
      <c r="AA43" s="136"/>
      <c r="AB43" s="137"/>
      <c r="AC43" s="136"/>
      <c r="AD43" s="137"/>
      <c r="AE43" s="136"/>
      <c r="AF43" s="137"/>
      <c r="AG43" s="136"/>
      <c r="AH43" s="136"/>
      <c r="AI43" s="137"/>
      <c r="AJ43" s="136">
        <f t="shared" si="14"/>
        <v>0</v>
      </c>
      <c r="AK43" s="16"/>
      <c r="AL43" s="138"/>
      <c r="AM43" s="138"/>
      <c r="AN43" s="138"/>
      <c r="AO43" s="138"/>
      <c r="AP43" s="138"/>
      <c r="AQ43" s="16"/>
      <c r="AR43" s="16"/>
      <c r="AS43" s="16"/>
      <c r="AT43" s="16"/>
      <c r="AU43" s="16"/>
      <c r="AV43" s="113">
        <f t="shared" si="15"/>
        <v>0</v>
      </c>
      <c r="AW43" s="290">
        <f t="shared" si="16"/>
        <v>0</v>
      </c>
      <c r="AX43" s="127"/>
      <c r="AY43" s="139"/>
      <c r="AZ43" s="139"/>
    </row>
    <row r="44" spans="1:52" ht="18.75" hidden="1">
      <c r="A44" s="187"/>
      <c r="B44" s="190"/>
      <c r="C44" s="135"/>
      <c r="D44" s="135"/>
      <c r="E44" s="135"/>
      <c r="F44" s="135"/>
      <c r="G44" s="135"/>
      <c r="H44" s="135"/>
      <c r="I44" s="131"/>
      <c r="J44" s="135"/>
      <c r="K44" s="131"/>
      <c r="L44" s="132"/>
      <c r="M44" s="132"/>
      <c r="N44" s="132"/>
      <c r="O44" s="134"/>
      <c r="P44" s="133"/>
      <c r="Q44" s="134"/>
      <c r="R44" s="133"/>
      <c r="S44" s="135"/>
      <c r="T44" s="133"/>
      <c r="U44" s="135"/>
      <c r="V44" s="136"/>
      <c r="W44" s="135"/>
      <c r="X44" s="137"/>
      <c r="Y44" s="135"/>
      <c r="Z44" s="137"/>
      <c r="AA44" s="136"/>
      <c r="AB44" s="137"/>
      <c r="AC44" s="136"/>
      <c r="AD44" s="137"/>
      <c r="AE44" s="136"/>
      <c r="AF44" s="137"/>
      <c r="AG44" s="136"/>
      <c r="AH44" s="136"/>
      <c r="AI44" s="137"/>
      <c r="AJ44" s="136"/>
      <c r="AK44" s="16"/>
      <c r="AL44" s="138"/>
      <c r="AM44" s="138"/>
      <c r="AN44" s="138"/>
      <c r="AO44" s="138"/>
      <c r="AP44" s="138"/>
      <c r="AQ44" s="16"/>
      <c r="AR44" s="16"/>
      <c r="AS44" s="16"/>
      <c r="AT44" s="16"/>
      <c r="AU44" s="16"/>
      <c r="AV44" s="113">
        <f t="shared" si="15"/>
        <v>0</v>
      </c>
      <c r="AW44" s="290">
        <f t="shared" si="16"/>
        <v>0</v>
      </c>
      <c r="AX44" s="127"/>
      <c r="AY44" s="139"/>
      <c r="AZ44" s="139"/>
    </row>
    <row r="45" spans="1:52" ht="18.75" hidden="1">
      <c r="A45" s="187" t="s">
        <v>68</v>
      </c>
      <c r="B45" s="185" t="s">
        <v>69</v>
      </c>
      <c r="C45" s="135">
        <f>66670.4-775.2+927</f>
        <v>66822.2</v>
      </c>
      <c r="D45" s="188"/>
      <c r="E45" s="135"/>
      <c r="F45" s="135"/>
      <c r="G45" s="135"/>
      <c r="H45" s="135"/>
      <c r="I45" s="131"/>
      <c r="J45" s="188">
        <v>45</v>
      </c>
      <c r="K45" s="131">
        <f>I45-C45</f>
        <v>-66822.2</v>
      </c>
      <c r="L45" s="132">
        <v>30939.1</v>
      </c>
      <c r="M45" s="133">
        <v>45</v>
      </c>
      <c r="N45" s="132">
        <v>13922.6</v>
      </c>
      <c r="O45" s="134">
        <v>68660</v>
      </c>
      <c r="P45" s="133">
        <v>90</v>
      </c>
      <c r="Q45" s="134">
        <f>O45*P45/100</f>
        <v>61794</v>
      </c>
      <c r="R45" s="133">
        <v>90</v>
      </c>
      <c r="S45" s="135">
        <f>O45*P45/100</f>
        <v>61794</v>
      </c>
      <c r="T45" s="133"/>
      <c r="U45" s="135" t="e">
        <f>W45+Y45+AA45+AC45+AE45+AG45+AJ45+#REF!+AL45</f>
        <v>#REF!</v>
      </c>
      <c r="V45" s="136"/>
      <c r="W45" s="135">
        <f>V45*T45/100</f>
        <v>0</v>
      </c>
      <c r="X45" s="137"/>
      <c r="Y45" s="135">
        <f>X45*T45/100</f>
        <v>0</v>
      </c>
      <c r="Z45" s="137"/>
      <c r="AA45" s="136">
        <f>Z45*T45/100</f>
        <v>0</v>
      </c>
      <c r="AB45" s="137"/>
      <c r="AC45" s="136">
        <f>AB45*T45/100</f>
        <v>0</v>
      </c>
      <c r="AD45" s="137"/>
      <c r="AE45" s="136">
        <f>AD45*T45/100</f>
        <v>0</v>
      </c>
      <c r="AF45" s="137"/>
      <c r="AG45" s="136">
        <f>AF45*T45/100</f>
        <v>0</v>
      </c>
      <c r="AH45" s="136"/>
      <c r="AI45" s="137"/>
      <c r="AJ45" s="136">
        <f>AI45*T45/100</f>
        <v>0</v>
      </c>
      <c r="AK45" s="16"/>
      <c r="AL45" s="138">
        <f>AK45*T45/100</f>
        <v>0</v>
      </c>
      <c r="AM45" s="138"/>
      <c r="AN45" s="138"/>
      <c r="AO45" s="138"/>
      <c r="AP45" s="138"/>
      <c r="AQ45" s="16"/>
      <c r="AR45" s="16"/>
      <c r="AS45" s="16"/>
      <c r="AT45" s="16"/>
      <c r="AU45" s="16"/>
      <c r="AV45" s="113">
        <f t="shared" si="15"/>
        <v>0</v>
      </c>
      <c r="AW45" s="290">
        <f t="shared" si="16"/>
        <v>0</v>
      </c>
      <c r="AX45" s="127"/>
      <c r="AY45" s="139"/>
      <c r="AZ45" s="139"/>
    </row>
    <row r="46" spans="1:52" ht="18.75" hidden="1">
      <c r="A46" s="187"/>
      <c r="B46" s="190"/>
      <c r="C46" s="135"/>
      <c r="D46" s="135"/>
      <c r="E46" s="135"/>
      <c r="F46" s="135"/>
      <c r="G46" s="135"/>
      <c r="H46" s="135"/>
      <c r="I46" s="131"/>
      <c r="J46" s="135"/>
      <c r="K46" s="131"/>
      <c r="L46" s="132"/>
      <c r="M46" s="133"/>
      <c r="N46" s="132"/>
      <c r="O46" s="134"/>
      <c r="P46" s="133"/>
      <c r="Q46" s="134"/>
      <c r="R46" s="133"/>
      <c r="S46" s="135"/>
      <c r="T46" s="133"/>
      <c r="U46" s="135"/>
      <c r="V46" s="136"/>
      <c r="W46" s="135"/>
      <c r="X46" s="137"/>
      <c r="Y46" s="135"/>
      <c r="Z46" s="137"/>
      <c r="AA46" s="136"/>
      <c r="AB46" s="137"/>
      <c r="AC46" s="136"/>
      <c r="AD46" s="137"/>
      <c r="AE46" s="136"/>
      <c r="AF46" s="137"/>
      <c r="AG46" s="136"/>
      <c r="AH46" s="136"/>
      <c r="AI46" s="137"/>
      <c r="AJ46" s="136"/>
      <c r="AK46" s="16"/>
      <c r="AL46" s="138"/>
      <c r="AM46" s="138"/>
      <c r="AN46" s="138"/>
      <c r="AO46" s="138"/>
      <c r="AP46" s="138"/>
      <c r="AQ46" s="16"/>
      <c r="AR46" s="16"/>
      <c r="AS46" s="16"/>
      <c r="AT46" s="16"/>
      <c r="AU46" s="16"/>
      <c r="AV46" s="113">
        <f t="shared" si="15"/>
        <v>0</v>
      </c>
      <c r="AW46" s="290">
        <f t="shared" si="16"/>
        <v>0</v>
      </c>
      <c r="AX46" s="127"/>
      <c r="AY46" s="139"/>
      <c r="AZ46" s="139"/>
    </row>
    <row r="47" spans="1:52" ht="18.75" customHeight="1" hidden="1">
      <c r="A47" s="314" t="s">
        <v>70</v>
      </c>
      <c r="B47" s="315" t="s">
        <v>71</v>
      </c>
      <c r="C47" s="135"/>
      <c r="D47" s="135"/>
      <c r="E47" s="135"/>
      <c r="F47" s="135"/>
      <c r="G47" s="135"/>
      <c r="H47" s="135"/>
      <c r="I47" s="131"/>
      <c r="J47" s="135"/>
      <c r="K47" s="131">
        <f>I47-C47</f>
        <v>0</v>
      </c>
      <c r="L47" s="132"/>
      <c r="M47" s="133"/>
      <c r="N47" s="132"/>
      <c r="O47" s="317">
        <v>19921</v>
      </c>
      <c r="P47" s="319">
        <v>90</v>
      </c>
      <c r="Q47" s="317">
        <f>O47*P47/100</f>
        <v>17928.9</v>
      </c>
      <c r="R47" s="319">
        <v>90</v>
      </c>
      <c r="S47" s="306">
        <f>O47*P47/100</f>
        <v>17928.9</v>
      </c>
      <c r="T47" s="319"/>
      <c r="U47" s="306" t="e">
        <f>W47+Y47+AA47+AC47+AE47+AG47+AJ47+#REF!+AL47</f>
        <v>#REF!</v>
      </c>
      <c r="V47" s="300"/>
      <c r="W47" s="306">
        <f>V47*T47/100</f>
        <v>0</v>
      </c>
      <c r="X47" s="302"/>
      <c r="Y47" s="306">
        <f>X47*T47/100</f>
        <v>0</v>
      </c>
      <c r="Z47" s="302"/>
      <c r="AA47" s="300">
        <f>Z47*T47/100</f>
        <v>0</v>
      </c>
      <c r="AB47" s="302"/>
      <c r="AC47" s="300">
        <f>AB47*T47/100</f>
        <v>0</v>
      </c>
      <c r="AD47" s="302"/>
      <c r="AE47" s="300">
        <f>AD47*T47/100</f>
        <v>0</v>
      </c>
      <c r="AF47" s="302"/>
      <c r="AG47" s="300">
        <f>AF47*T47/100</f>
        <v>0</v>
      </c>
      <c r="AH47" s="201"/>
      <c r="AI47" s="302"/>
      <c r="AJ47" s="300">
        <f>AI47*T47/100</f>
        <v>0</v>
      </c>
      <c r="AK47" s="304"/>
      <c r="AL47" s="345">
        <f>AK47*T47/100</f>
        <v>0</v>
      </c>
      <c r="AM47" s="345"/>
      <c r="AN47" s="345"/>
      <c r="AO47" s="345"/>
      <c r="AP47" s="345"/>
      <c r="AQ47" s="16"/>
      <c r="AR47" s="16"/>
      <c r="AS47" s="16"/>
      <c r="AT47" s="16"/>
      <c r="AU47" s="16"/>
      <c r="AV47" s="113">
        <f t="shared" si="15"/>
        <v>0</v>
      </c>
      <c r="AW47" s="290">
        <f t="shared" si="16"/>
        <v>0</v>
      </c>
      <c r="AX47" s="127"/>
      <c r="AY47" s="139"/>
      <c r="AZ47" s="139"/>
    </row>
    <row r="48" spans="1:52" ht="22.5" customHeight="1" hidden="1">
      <c r="A48" s="314"/>
      <c r="B48" s="316"/>
      <c r="C48" s="135">
        <v>7206.3</v>
      </c>
      <c r="D48" s="188"/>
      <c r="E48" s="135"/>
      <c r="F48" s="135"/>
      <c r="G48" s="135"/>
      <c r="H48" s="135"/>
      <c r="I48" s="131"/>
      <c r="J48" s="188">
        <v>45</v>
      </c>
      <c r="K48" s="131">
        <f>I48-C48</f>
        <v>-7206.3</v>
      </c>
      <c r="L48" s="132">
        <v>18814.7</v>
      </c>
      <c r="M48" s="133">
        <v>45</v>
      </c>
      <c r="N48" s="132">
        <v>8466.6</v>
      </c>
      <c r="O48" s="318"/>
      <c r="P48" s="320"/>
      <c r="Q48" s="318"/>
      <c r="R48" s="320"/>
      <c r="S48" s="307"/>
      <c r="T48" s="320"/>
      <c r="U48" s="307"/>
      <c r="V48" s="301"/>
      <c r="W48" s="307"/>
      <c r="X48" s="303"/>
      <c r="Y48" s="307"/>
      <c r="Z48" s="303"/>
      <c r="AA48" s="301"/>
      <c r="AB48" s="303"/>
      <c r="AC48" s="301"/>
      <c r="AD48" s="303"/>
      <c r="AE48" s="301"/>
      <c r="AF48" s="303"/>
      <c r="AG48" s="301"/>
      <c r="AH48" s="165"/>
      <c r="AI48" s="303"/>
      <c r="AJ48" s="301"/>
      <c r="AK48" s="305"/>
      <c r="AL48" s="346"/>
      <c r="AM48" s="346"/>
      <c r="AN48" s="346"/>
      <c r="AO48" s="346"/>
      <c r="AP48" s="346"/>
      <c r="AQ48" s="16"/>
      <c r="AR48" s="16"/>
      <c r="AS48" s="16"/>
      <c r="AT48" s="16"/>
      <c r="AU48" s="16"/>
      <c r="AV48" s="113">
        <f t="shared" si="15"/>
        <v>0</v>
      </c>
      <c r="AW48" s="290">
        <f t="shared" si="16"/>
        <v>0</v>
      </c>
      <c r="AX48" s="127"/>
      <c r="AY48" s="139"/>
      <c r="AZ48" s="139"/>
    </row>
    <row r="49" spans="1:52" ht="11.25" customHeight="1" hidden="1">
      <c r="A49" s="198"/>
      <c r="B49" s="166"/>
      <c r="C49" s="135"/>
      <c r="D49" s="188"/>
      <c r="E49" s="135"/>
      <c r="F49" s="135"/>
      <c r="G49" s="135"/>
      <c r="H49" s="135"/>
      <c r="I49" s="131"/>
      <c r="J49" s="188"/>
      <c r="K49" s="131"/>
      <c r="L49" s="132"/>
      <c r="M49" s="133"/>
      <c r="N49" s="132"/>
      <c r="O49" s="199"/>
      <c r="P49" s="200"/>
      <c r="Q49" s="199"/>
      <c r="R49" s="200"/>
      <c r="S49" s="170"/>
      <c r="T49" s="200"/>
      <c r="U49" s="201"/>
      <c r="V49" s="201"/>
      <c r="W49" s="170"/>
      <c r="X49" s="165"/>
      <c r="Y49" s="170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202"/>
      <c r="AL49" s="202"/>
      <c r="AM49" s="202"/>
      <c r="AN49" s="202"/>
      <c r="AO49" s="202"/>
      <c r="AP49" s="202"/>
      <c r="AQ49" s="16"/>
      <c r="AR49" s="16"/>
      <c r="AS49" s="16"/>
      <c r="AT49" s="16"/>
      <c r="AU49" s="16"/>
      <c r="AV49" s="113">
        <f t="shared" si="15"/>
        <v>0</v>
      </c>
      <c r="AW49" s="290">
        <f t="shared" si="16"/>
        <v>0</v>
      </c>
      <c r="AX49" s="127"/>
      <c r="AY49" s="139"/>
      <c r="AZ49" s="139"/>
    </row>
    <row r="50" spans="1:52" ht="22.5" customHeight="1">
      <c r="A50" s="198" t="s">
        <v>72</v>
      </c>
      <c r="B50" s="166" t="s">
        <v>73</v>
      </c>
      <c r="C50" s="135"/>
      <c r="D50" s="188"/>
      <c r="E50" s="135"/>
      <c r="F50" s="135"/>
      <c r="G50" s="135"/>
      <c r="H50" s="135"/>
      <c r="I50" s="131"/>
      <c r="J50" s="188"/>
      <c r="K50" s="131"/>
      <c r="L50" s="132"/>
      <c r="M50" s="133"/>
      <c r="N50" s="132"/>
      <c r="O50" s="199">
        <v>8</v>
      </c>
      <c r="P50" s="200">
        <v>90</v>
      </c>
      <c r="Q50" s="199"/>
      <c r="R50" s="200">
        <v>60</v>
      </c>
      <c r="S50" s="170">
        <f>O50*P50/100</f>
        <v>7.2</v>
      </c>
      <c r="T50" s="200">
        <v>30</v>
      </c>
      <c r="U50" s="201" t="e">
        <f>W50+Y50+AA50+AC50+AE50+AG50+AJ50+#REF!+AL50</f>
        <v>#REF!</v>
      </c>
      <c r="V50" s="201"/>
      <c r="W50" s="135">
        <v>2.4</v>
      </c>
      <c r="X50" s="165"/>
      <c r="Y50" s="170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202"/>
      <c r="AL50" s="202"/>
      <c r="AM50" s="202"/>
      <c r="AN50" s="202"/>
      <c r="AO50" s="202"/>
      <c r="AP50" s="202"/>
      <c r="AQ50" s="16"/>
      <c r="AR50" s="16"/>
      <c r="AS50" s="16"/>
      <c r="AT50" s="16"/>
      <c r="AU50" s="16"/>
      <c r="AV50" s="113">
        <f t="shared" si="15"/>
        <v>0</v>
      </c>
      <c r="AW50" s="290">
        <f t="shared" si="16"/>
        <v>0</v>
      </c>
      <c r="AX50" s="127"/>
      <c r="AY50" s="139"/>
      <c r="AZ50" s="139"/>
    </row>
    <row r="51" spans="1:52" ht="11.25" customHeight="1" hidden="1">
      <c r="A51" s="198"/>
      <c r="B51" s="166"/>
      <c r="C51" s="135"/>
      <c r="D51" s="188"/>
      <c r="E51" s="135"/>
      <c r="F51" s="135"/>
      <c r="G51" s="135"/>
      <c r="H51" s="135"/>
      <c r="I51" s="131"/>
      <c r="J51" s="188"/>
      <c r="K51" s="131"/>
      <c r="L51" s="132"/>
      <c r="M51" s="133"/>
      <c r="N51" s="132"/>
      <c r="O51" s="199"/>
      <c r="P51" s="200"/>
      <c r="Q51" s="199"/>
      <c r="R51" s="200"/>
      <c r="S51" s="170"/>
      <c r="T51" s="200"/>
      <c r="U51" s="170"/>
      <c r="V51" s="201"/>
      <c r="W51" s="170"/>
      <c r="X51" s="165"/>
      <c r="Y51" s="170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202"/>
      <c r="AL51" s="202"/>
      <c r="AM51" s="202"/>
      <c r="AN51" s="202"/>
      <c r="AO51" s="202"/>
      <c r="AP51" s="202"/>
      <c r="AQ51" s="16"/>
      <c r="AR51" s="16"/>
      <c r="AS51" s="16"/>
      <c r="AT51" s="16"/>
      <c r="AU51" s="16"/>
      <c r="AV51" s="113">
        <f t="shared" si="15"/>
        <v>0</v>
      </c>
      <c r="AW51" s="290">
        <f t="shared" si="16"/>
        <v>0</v>
      </c>
      <c r="AX51" s="127"/>
      <c r="AY51" s="139"/>
      <c r="AZ51" s="139"/>
    </row>
    <row r="52" spans="1:52" ht="22.5" customHeight="1" hidden="1">
      <c r="A52" s="198"/>
      <c r="B52" s="203" t="s">
        <v>74</v>
      </c>
      <c r="C52" s="135"/>
      <c r="D52" s="188"/>
      <c r="E52" s="135"/>
      <c r="F52" s="135"/>
      <c r="G52" s="135"/>
      <c r="H52" s="135"/>
      <c r="I52" s="131"/>
      <c r="J52" s="188"/>
      <c r="K52" s="131"/>
      <c r="L52" s="132"/>
      <c r="M52" s="133"/>
      <c r="N52" s="132"/>
      <c r="O52" s="199"/>
      <c r="P52" s="200"/>
      <c r="Q52" s="199"/>
      <c r="R52" s="200"/>
      <c r="S52" s="170"/>
      <c r="T52" s="200"/>
      <c r="U52" s="170"/>
      <c r="V52" s="201"/>
      <c r="W52" s="170"/>
      <c r="X52" s="165"/>
      <c r="Y52" s="170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202"/>
      <c r="AL52" s="202"/>
      <c r="AM52" s="202"/>
      <c r="AN52" s="202"/>
      <c r="AO52" s="202"/>
      <c r="AP52" s="202"/>
      <c r="AQ52" s="16"/>
      <c r="AR52" s="16"/>
      <c r="AS52" s="16"/>
      <c r="AT52" s="16"/>
      <c r="AU52" s="16"/>
      <c r="AV52" s="113">
        <f t="shared" si="15"/>
        <v>0</v>
      </c>
      <c r="AW52" s="290">
        <f t="shared" si="16"/>
        <v>0</v>
      </c>
      <c r="AX52" s="127"/>
      <c r="AY52" s="139"/>
      <c r="AZ52" s="139"/>
    </row>
    <row r="53" spans="1:52" ht="18.75" hidden="1">
      <c r="A53" s="187"/>
      <c r="B53" s="183"/>
      <c r="C53" s="135"/>
      <c r="D53" s="188"/>
      <c r="E53" s="135"/>
      <c r="F53" s="135"/>
      <c r="G53" s="135"/>
      <c r="H53" s="135"/>
      <c r="I53" s="131"/>
      <c r="J53" s="188"/>
      <c r="K53" s="131"/>
      <c r="L53" s="132"/>
      <c r="M53" s="133"/>
      <c r="N53" s="132"/>
      <c r="O53" s="134"/>
      <c r="P53" s="133"/>
      <c r="Q53" s="134"/>
      <c r="R53" s="133"/>
      <c r="S53" s="135"/>
      <c r="T53" s="133"/>
      <c r="U53" s="135"/>
      <c r="V53" s="136"/>
      <c r="W53" s="135"/>
      <c r="X53" s="137"/>
      <c r="Y53" s="135"/>
      <c r="Z53" s="137"/>
      <c r="AA53" s="136"/>
      <c r="AB53" s="137"/>
      <c r="AC53" s="136"/>
      <c r="AD53" s="137"/>
      <c r="AE53" s="136"/>
      <c r="AF53" s="137"/>
      <c r="AG53" s="136"/>
      <c r="AH53" s="136"/>
      <c r="AI53" s="137"/>
      <c r="AJ53" s="136"/>
      <c r="AK53" s="16"/>
      <c r="AL53" s="138"/>
      <c r="AM53" s="138"/>
      <c r="AN53" s="138"/>
      <c r="AO53" s="138"/>
      <c r="AP53" s="138"/>
      <c r="AQ53" s="16"/>
      <c r="AR53" s="16"/>
      <c r="AS53" s="16"/>
      <c r="AT53" s="16"/>
      <c r="AU53" s="16"/>
      <c r="AV53" s="113">
        <f t="shared" si="15"/>
        <v>0</v>
      </c>
      <c r="AW53" s="290">
        <f t="shared" si="16"/>
        <v>0</v>
      </c>
      <c r="AX53" s="127"/>
      <c r="AY53" s="139"/>
      <c r="AZ53" s="139"/>
    </row>
    <row r="54" spans="1:52" ht="18.75" hidden="1">
      <c r="A54" s="187" t="s">
        <v>75</v>
      </c>
      <c r="B54" s="185" t="s">
        <v>76</v>
      </c>
      <c r="C54" s="135">
        <v>1500</v>
      </c>
      <c r="D54" s="188"/>
      <c r="E54" s="135"/>
      <c r="F54" s="135"/>
      <c r="G54" s="135"/>
      <c r="H54" s="135"/>
      <c r="I54" s="131"/>
      <c r="J54" s="188">
        <v>100</v>
      </c>
      <c r="K54" s="131">
        <f>I54-C54</f>
        <v>-1500</v>
      </c>
      <c r="L54" s="132">
        <v>1090</v>
      </c>
      <c r="M54" s="133">
        <v>100</v>
      </c>
      <c r="N54" s="132">
        <v>1090</v>
      </c>
      <c r="O54" s="134">
        <v>5000</v>
      </c>
      <c r="P54" s="133">
        <v>100</v>
      </c>
      <c r="Q54" s="134">
        <f>O54*P54/100</f>
        <v>5000</v>
      </c>
      <c r="R54" s="133">
        <v>100</v>
      </c>
      <c r="S54" s="135">
        <f>O54*P54/100</f>
        <v>5000</v>
      </c>
      <c r="T54" s="133"/>
      <c r="U54" s="135" t="e">
        <f>W54+Y54+AA54+AC54+AE54+AG54+AJ54+#REF!+AL54</f>
        <v>#REF!</v>
      </c>
      <c r="V54" s="136"/>
      <c r="W54" s="135">
        <f>V54*T54/100</f>
        <v>0</v>
      </c>
      <c r="X54" s="137"/>
      <c r="Y54" s="135">
        <f>X54*T54/100</f>
        <v>0</v>
      </c>
      <c r="Z54" s="137"/>
      <c r="AA54" s="136">
        <f>Z54*T54/100</f>
        <v>0</v>
      </c>
      <c r="AB54" s="137"/>
      <c r="AC54" s="136">
        <f>AB54*T54/100</f>
        <v>0</v>
      </c>
      <c r="AD54" s="137"/>
      <c r="AE54" s="136">
        <f>AD54*T54/100</f>
        <v>0</v>
      </c>
      <c r="AF54" s="137"/>
      <c r="AG54" s="136">
        <f>AF54*T54/100</f>
        <v>0</v>
      </c>
      <c r="AH54" s="136"/>
      <c r="AI54" s="137"/>
      <c r="AJ54" s="136">
        <f>AI54*T54/100</f>
        <v>0</v>
      </c>
      <c r="AK54" s="16"/>
      <c r="AL54" s="138">
        <f>AK54*T54/100</f>
        <v>0</v>
      </c>
      <c r="AM54" s="138"/>
      <c r="AN54" s="138"/>
      <c r="AO54" s="138"/>
      <c r="AP54" s="138"/>
      <c r="AQ54" s="16"/>
      <c r="AR54" s="16"/>
      <c r="AS54" s="16"/>
      <c r="AT54" s="16"/>
      <c r="AU54" s="16"/>
      <c r="AV54" s="113">
        <f t="shared" si="15"/>
        <v>0</v>
      </c>
      <c r="AW54" s="290">
        <f t="shared" si="16"/>
        <v>0</v>
      </c>
      <c r="AX54" s="127"/>
      <c r="AY54" s="139"/>
      <c r="AZ54" s="139"/>
    </row>
    <row r="55" spans="1:52" ht="18.75" hidden="1">
      <c r="A55" s="187"/>
      <c r="B55" s="196"/>
      <c r="C55" s="135"/>
      <c r="D55" s="178"/>
      <c r="E55" s="135"/>
      <c r="F55" s="135"/>
      <c r="G55" s="135"/>
      <c r="H55" s="135"/>
      <c r="I55" s="131"/>
      <c r="J55" s="178"/>
      <c r="K55" s="131"/>
      <c r="L55" s="132"/>
      <c r="M55" s="133"/>
      <c r="N55" s="132"/>
      <c r="O55" s="134"/>
      <c r="P55" s="133"/>
      <c r="Q55" s="134"/>
      <c r="R55" s="133"/>
      <c r="S55" s="135"/>
      <c r="T55" s="133"/>
      <c r="U55" s="135"/>
      <c r="V55" s="136"/>
      <c r="W55" s="135"/>
      <c r="X55" s="137"/>
      <c r="Y55" s="135"/>
      <c r="Z55" s="137"/>
      <c r="AA55" s="136"/>
      <c r="AB55" s="137"/>
      <c r="AC55" s="136"/>
      <c r="AD55" s="137"/>
      <c r="AE55" s="136"/>
      <c r="AF55" s="137"/>
      <c r="AG55" s="136"/>
      <c r="AH55" s="136"/>
      <c r="AI55" s="137"/>
      <c r="AJ55" s="136"/>
      <c r="AK55" s="16"/>
      <c r="AL55" s="138"/>
      <c r="AM55" s="138"/>
      <c r="AN55" s="138"/>
      <c r="AO55" s="138"/>
      <c r="AP55" s="138"/>
      <c r="AQ55" s="16"/>
      <c r="AR55" s="16"/>
      <c r="AS55" s="16"/>
      <c r="AT55" s="16"/>
      <c r="AU55" s="16"/>
      <c r="AV55" s="113">
        <f t="shared" si="15"/>
        <v>0</v>
      </c>
      <c r="AW55" s="290">
        <f t="shared" si="16"/>
        <v>0</v>
      </c>
      <c r="AX55" s="127"/>
      <c r="AY55" s="139"/>
      <c r="AZ55" s="139"/>
    </row>
    <row r="56" spans="1:52" ht="18.75">
      <c r="A56" s="187"/>
      <c r="B56" s="196" t="s">
        <v>77</v>
      </c>
      <c r="C56" s="135"/>
      <c r="D56" s="178"/>
      <c r="E56" s="135"/>
      <c r="F56" s="135"/>
      <c r="G56" s="135"/>
      <c r="H56" s="135"/>
      <c r="I56" s="131"/>
      <c r="J56" s="178"/>
      <c r="K56" s="131"/>
      <c r="L56" s="132"/>
      <c r="M56" s="133"/>
      <c r="N56" s="132"/>
      <c r="O56" s="134"/>
      <c r="P56" s="133"/>
      <c r="Q56" s="134"/>
      <c r="R56" s="133"/>
      <c r="S56" s="135"/>
      <c r="T56" s="133"/>
      <c r="U56" s="135"/>
      <c r="V56" s="136"/>
      <c r="W56" s="135"/>
      <c r="X56" s="137"/>
      <c r="Y56" s="135"/>
      <c r="Z56" s="137"/>
      <c r="AA56" s="136"/>
      <c r="AB56" s="137"/>
      <c r="AC56" s="136"/>
      <c r="AD56" s="137"/>
      <c r="AE56" s="136"/>
      <c r="AF56" s="137"/>
      <c r="AG56" s="136"/>
      <c r="AH56" s="136"/>
      <c r="AI56" s="137"/>
      <c r="AJ56" s="136"/>
      <c r="AK56" s="16"/>
      <c r="AL56" s="138"/>
      <c r="AM56" s="138"/>
      <c r="AN56" s="138"/>
      <c r="AO56" s="138"/>
      <c r="AP56" s="138"/>
      <c r="AQ56" s="16"/>
      <c r="AR56" s="16"/>
      <c r="AS56" s="16"/>
      <c r="AT56" s="16"/>
      <c r="AU56" s="16"/>
      <c r="AV56" s="113"/>
      <c r="AW56" s="290"/>
      <c r="AX56" s="127"/>
      <c r="AY56" s="139"/>
      <c r="AZ56" s="139"/>
    </row>
    <row r="57" spans="1:52" ht="18.75">
      <c r="A57" s="187" t="s">
        <v>145</v>
      </c>
      <c r="B57" s="183" t="s">
        <v>78</v>
      </c>
      <c r="C57" s="135">
        <v>3898</v>
      </c>
      <c r="D57" s="188"/>
      <c r="E57" s="135"/>
      <c r="F57" s="135"/>
      <c r="G57" s="135"/>
      <c r="H57" s="135"/>
      <c r="I57" s="131"/>
      <c r="J57" s="188">
        <v>100</v>
      </c>
      <c r="K57" s="131">
        <f>I57-C57</f>
        <v>-3898</v>
      </c>
      <c r="L57" s="132">
        <v>4115</v>
      </c>
      <c r="M57" s="133">
        <v>100</v>
      </c>
      <c r="N57" s="132">
        <v>4115</v>
      </c>
      <c r="O57" s="134">
        <v>4352.9</v>
      </c>
      <c r="P57" s="133"/>
      <c r="Q57" s="134">
        <f>O57*P57/100</f>
        <v>0</v>
      </c>
      <c r="R57" s="133"/>
      <c r="S57" s="135">
        <f aca="true" t="shared" si="17" ref="S57:S64">O57*P57/100</f>
        <v>0</v>
      </c>
      <c r="T57" s="133">
        <v>100</v>
      </c>
      <c r="U57" s="135" t="e">
        <f>W57+Y57+AA57+AC57+AE57+AG57+AJ57+#REF!+AL57</f>
        <v>#REF!</v>
      </c>
      <c r="V57" s="136">
        <v>3793.1</v>
      </c>
      <c r="W57" s="135">
        <f aca="true" t="shared" si="18" ref="W57:W64">V57*T57/100</f>
        <v>3793.1</v>
      </c>
      <c r="X57" s="137">
        <v>448</v>
      </c>
      <c r="Y57" s="135">
        <f aca="true" t="shared" si="19" ref="Y57:Y64">X57*T57/100</f>
        <v>448</v>
      </c>
      <c r="Z57" s="137">
        <v>30.7</v>
      </c>
      <c r="AA57" s="136">
        <f aca="true" t="shared" si="20" ref="AA57:AA64">Z57*T57/100</f>
        <v>30.7</v>
      </c>
      <c r="AB57" s="137">
        <v>31.9</v>
      </c>
      <c r="AC57" s="136">
        <f aca="true" t="shared" si="21" ref="AC57:AC64">AB57*T57/100</f>
        <v>31.9</v>
      </c>
      <c r="AD57" s="137">
        <v>34.6</v>
      </c>
      <c r="AE57" s="136">
        <f aca="true" t="shared" si="22" ref="AE57:AE64">AD57*T57/100</f>
        <v>34.6</v>
      </c>
      <c r="AF57" s="137">
        <v>8.1</v>
      </c>
      <c r="AG57" s="136">
        <f aca="true" t="shared" si="23" ref="AG57:AG64">AF57*T57/100</f>
        <v>8.1</v>
      </c>
      <c r="AH57" s="136"/>
      <c r="AI57" s="137">
        <v>6.4</v>
      </c>
      <c r="AJ57" s="136">
        <f aca="true" t="shared" si="24" ref="AJ57:AJ64">AI57*T57/100</f>
        <v>6.4</v>
      </c>
      <c r="AK57" s="16">
        <v>0.1</v>
      </c>
      <c r="AL57" s="138">
        <f aca="true" t="shared" si="25" ref="AL57:AL64">AK57*T57/100</f>
        <v>0.1</v>
      </c>
      <c r="AM57" s="204"/>
      <c r="AN57" s="204"/>
      <c r="AO57" s="204">
        <v>230684</v>
      </c>
      <c r="AP57" s="204">
        <v>230684</v>
      </c>
      <c r="AQ57" s="16"/>
      <c r="AR57" s="16"/>
      <c r="AS57" s="46">
        <v>230684</v>
      </c>
      <c r="AT57" s="46">
        <v>230684</v>
      </c>
      <c r="AU57" s="46"/>
      <c r="AV57" s="113">
        <f>'[1]Объем доходов на 2018год'!$G$19</f>
        <v>1485000</v>
      </c>
      <c r="AW57" s="290">
        <f>'[3]исполнение на 01.07.2018г.'!$AW$57</f>
        <v>571725</v>
      </c>
      <c r="AX57" s="127">
        <v>819861.8</v>
      </c>
      <c r="AY57" s="151">
        <f>AX57-AW57</f>
        <v>248136.80000000005</v>
      </c>
      <c r="AZ57" s="155">
        <f>AX57/AW57*100</f>
        <v>143.40142551051642</v>
      </c>
    </row>
    <row r="58" spans="1:52" ht="12.75" customHeight="1" hidden="1">
      <c r="A58" s="187"/>
      <c r="B58" s="183"/>
      <c r="C58" s="129"/>
      <c r="D58" s="130"/>
      <c r="E58" s="129"/>
      <c r="F58" s="129"/>
      <c r="G58" s="129"/>
      <c r="H58" s="129"/>
      <c r="I58" s="131"/>
      <c r="J58" s="130"/>
      <c r="K58" s="131"/>
      <c r="L58" s="132"/>
      <c r="M58" s="133"/>
      <c r="N58" s="132"/>
      <c r="O58" s="134"/>
      <c r="P58" s="133"/>
      <c r="Q58" s="134"/>
      <c r="R58" s="133"/>
      <c r="S58" s="135">
        <f t="shared" si="17"/>
        <v>0</v>
      </c>
      <c r="T58" s="133"/>
      <c r="U58" s="135" t="e">
        <f>W58+Y58+AA58+AC58+AE58+AG58+AJ58+#REF!+AL58</f>
        <v>#REF!</v>
      </c>
      <c r="V58" s="136"/>
      <c r="W58" s="135">
        <f t="shared" si="18"/>
        <v>0</v>
      </c>
      <c r="X58" s="137"/>
      <c r="Y58" s="135">
        <f t="shared" si="19"/>
        <v>0</v>
      </c>
      <c r="Z58" s="137"/>
      <c r="AA58" s="136">
        <f t="shared" si="20"/>
        <v>0</v>
      </c>
      <c r="AB58" s="137"/>
      <c r="AC58" s="136">
        <f t="shared" si="21"/>
        <v>0</v>
      </c>
      <c r="AD58" s="137"/>
      <c r="AE58" s="136">
        <f t="shared" si="22"/>
        <v>0</v>
      </c>
      <c r="AF58" s="137"/>
      <c r="AG58" s="136">
        <f t="shared" si="23"/>
        <v>0</v>
      </c>
      <c r="AH58" s="136"/>
      <c r="AI58" s="137"/>
      <c r="AJ58" s="136">
        <f t="shared" si="24"/>
        <v>0</v>
      </c>
      <c r="AK58" s="16"/>
      <c r="AL58" s="138">
        <f t="shared" si="25"/>
        <v>0</v>
      </c>
      <c r="AM58" s="138"/>
      <c r="AN58" s="138"/>
      <c r="AO58" s="138"/>
      <c r="AP58" s="138"/>
      <c r="AQ58" s="16"/>
      <c r="AR58" s="16"/>
      <c r="AS58" s="16"/>
      <c r="AT58" s="16"/>
      <c r="AU58" s="16"/>
      <c r="AV58" s="113">
        <f aca="true" t="shared" si="26" ref="AV58:AW65">AP58+AQ58</f>
        <v>0</v>
      </c>
      <c r="AW58" s="290">
        <f t="shared" si="26"/>
        <v>0</v>
      </c>
      <c r="AX58" s="127"/>
      <c r="AY58" s="140">
        <f aca="true" t="shared" si="27" ref="AY58:AY65">AX58-AW58</f>
        <v>0</v>
      </c>
      <c r="AZ58" s="155"/>
    </row>
    <row r="59" spans="1:52" ht="12.75" customHeight="1" hidden="1">
      <c r="A59" s="187"/>
      <c r="B59" s="183"/>
      <c r="C59" s="129"/>
      <c r="D59" s="130"/>
      <c r="E59" s="129"/>
      <c r="F59" s="129"/>
      <c r="G59" s="129"/>
      <c r="H59" s="129"/>
      <c r="I59" s="131"/>
      <c r="J59" s="205"/>
      <c r="K59" s="131">
        <f aca="true" t="shared" si="28" ref="K59:K64">I59-C59</f>
        <v>0</v>
      </c>
      <c r="L59" s="132"/>
      <c r="M59" s="133"/>
      <c r="N59" s="132"/>
      <c r="O59" s="134"/>
      <c r="P59" s="133"/>
      <c r="Q59" s="134"/>
      <c r="R59" s="133"/>
      <c r="S59" s="135">
        <f t="shared" si="17"/>
        <v>0</v>
      </c>
      <c r="T59" s="133"/>
      <c r="U59" s="135" t="e">
        <f>W59+Y59+AA59+AC59+AE59+AG59+AJ59+#REF!+AL59</f>
        <v>#REF!</v>
      </c>
      <c r="V59" s="136"/>
      <c r="W59" s="135">
        <f t="shared" si="18"/>
        <v>0</v>
      </c>
      <c r="X59" s="137"/>
      <c r="Y59" s="135">
        <f t="shared" si="19"/>
        <v>0</v>
      </c>
      <c r="Z59" s="137"/>
      <c r="AA59" s="136">
        <f t="shared" si="20"/>
        <v>0</v>
      </c>
      <c r="AB59" s="137"/>
      <c r="AC59" s="136">
        <f t="shared" si="21"/>
        <v>0</v>
      </c>
      <c r="AD59" s="137"/>
      <c r="AE59" s="136">
        <f t="shared" si="22"/>
        <v>0</v>
      </c>
      <c r="AF59" s="137"/>
      <c r="AG59" s="136">
        <f t="shared" si="23"/>
        <v>0</v>
      </c>
      <c r="AH59" s="136"/>
      <c r="AI59" s="137"/>
      <c r="AJ59" s="136">
        <f t="shared" si="24"/>
        <v>0</v>
      </c>
      <c r="AK59" s="16"/>
      <c r="AL59" s="138">
        <f t="shared" si="25"/>
        <v>0</v>
      </c>
      <c r="AM59" s="138"/>
      <c r="AN59" s="138"/>
      <c r="AO59" s="138"/>
      <c r="AP59" s="138"/>
      <c r="AQ59" s="16"/>
      <c r="AR59" s="16"/>
      <c r="AS59" s="16"/>
      <c r="AT59" s="16"/>
      <c r="AU59" s="16"/>
      <c r="AV59" s="113">
        <f t="shared" si="26"/>
        <v>0</v>
      </c>
      <c r="AW59" s="290">
        <f t="shared" si="26"/>
        <v>0</v>
      </c>
      <c r="AX59" s="127"/>
      <c r="AY59" s="140">
        <f t="shared" si="27"/>
        <v>0</v>
      </c>
      <c r="AZ59" s="155"/>
    </row>
    <row r="60" spans="1:52" ht="12.75" customHeight="1" hidden="1">
      <c r="A60" s="187" t="s">
        <v>79</v>
      </c>
      <c r="B60" s="183" t="s">
        <v>80</v>
      </c>
      <c r="C60" s="129"/>
      <c r="D60" s="130"/>
      <c r="E60" s="129"/>
      <c r="F60" s="129"/>
      <c r="G60" s="129"/>
      <c r="H60" s="129"/>
      <c r="I60" s="131"/>
      <c r="J60" s="130">
        <v>100</v>
      </c>
      <c r="K60" s="131">
        <f t="shared" si="28"/>
        <v>0</v>
      </c>
      <c r="L60" s="132">
        <v>290</v>
      </c>
      <c r="M60" s="133" t="s">
        <v>46</v>
      </c>
      <c r="N60" s="132">
        <v>290</v>
      </c>
      <c r="O60" s="134"/>
      <c r="P60" s="133"/>
      <c r="Q60" s="134"/>
      <c r="R60" s="133"/>
      <c r="S60" s="135">
        <f t="shared" si="17"/>
        <v>0</v>
      </c>
      <c r="T60" s="133"/>
      <c r="U60" s="135" t="e">
        <f>W60+Y60+AA60+AC60+AE60+AG60+AJ60+#REF!+AL60</f>
        <v>#REF!</v>
      </c>
      <c r="V60" s="136"/>
      <c r="W60" s="135">
        <f t="shared" si="18"/>
        <v>0</v>
      </c>
      <c r="X60" s="137"/>
      <c r="Y60" s="135">
        <f t="shared" si="19"/>
        <v>0</v>
      </c>
      <c r="Z60" s="137"/>
      <c r="AA60" s="136">
        <f t="shared" si="20"/>
        <v>0</v>
      </c>
      <c r="AB60" s="137"/>
      <c r="AC60" s="136">
        <f t="shared" si="21"/>
        <v>0</v>
      </c>
      <c r="AD60" s="137"/>
      <c r="AE60" s="136">
        <f t="shared" si="22"/>
        <v>0</v>
      </c>
      <c r="AF60" s="137"/>
      <c r="AG60" s="136">
        <f t="shared" si="23"/>
        <v>0</v>
      </c>
      <c r="AH60" s="136"/>
      <c r="AI60" s="137"/>
      <c r="AJ60" s="136">
        <f t="shared" si="24"/>
        <v>0</v>
      </c>
      <c r="AK60" s="16"/>
      <c r="AL60" s="138">
        <f t="shared" si="25"/>
        <v>0</v>
      </c>
      <c r="AM60" s="138"/>
      <c r="AN60" s="138"/>
      <c r="AO60" s="138"/>
      <c r="AP60" s="138"/>
      <c r="AQ60" s="16"/>
      <c r="AR60" s="16"/>
      <c r="AS60" s="16"/>
      <c r="AT60" s="16"/>
      <c r="AU60" s="16"/>
      <c r="AV60" s="113">
        <f t="shared" si="26"/>
        <v>0</v>
      </c>
      <c r="AW60" s="290">
        <f t="shared" si="26"/>
        <v>0</v>
      </c>
      <c r="AX60" s="127"/>
      <c r="AY60" s="140">
        <f t="shared" si="27"/>
        <v>0</v>
      </c>
      <c r="AZ60" s="155"/>
    </row>
    <row r="61" spans="1:52" ht="12.75" customHeight="1" hidden="1">
      <c r="A61" s="187"/>
      <c r="B61" s="183"/>
      <c r="C61" s="129"/>
      <c r="D61" s="130"/>
      <c r="E61" s="129"/>
      <c r="F61" s="129"/>
      <c r="G61" s="129"/>
      <c r="H61" s="129"/>
      <c r="I61" s="131"/>
      <c r="J61" s="130"/>
      <c r="K61" s="131">
        <f t="shared" si="28"/>
        <v>0</v>
      </c>
      <c r="L61" s="132"/>
      <c r="M61" s="133"/>
      <c r="N61" s="132"/>
      <c r="O61" s="134"/>
      <c r="P61" s="133"/>
      <c r="Q61" s="134"/>
      <c r="R61" s="133"/>
      <c r="S61" s="135">
        <f t="shared" si="17"/>
        <v>0</v>
      </c>
      <c r="T61" s="133"/>
      <c r="U61" s="135" t="e">
        <f>W61+Y61+AA61+AC61+AE61+AG61+AJ61+#REF!+AL61</f>
        <v>#REF!</v>
      </c>
      <c r="V61" s="136"/>
      <c r="W61" s="135">
        <f t="shared" si="18"/>
        <v>0</v>
      </c>
      <c r="X61" s="137"/>
      <c r="Y61" s="135">
        <f t="shared" si="19"/>
        <v>0</v>
      </c>
      <c r="Z61" s="137"/>
      <c r="AA61" s="136">
        <f t="shared" si="20"/>
        <v>0</v>
      </c>
      <c r="AB61" s="137"/>
      <c r="AC61" s="136">
        <f t="shared" si="21"/>
        <v>0</v>
      </c>
      <c r="AD61" s="137"/>
      <c r="AE61" s="136">
        <f t="shared" si="22"/>
        <v>0</v>
      </c>
      <c r="AF61" s="137"/>
      <c r="AG61" s="136">
        <f t="shared" si="23"/>
        <v>0</v>
      </c>
      <c r="AH61" s="136"/>
      <c r="AI61" s="137"/>
      <c r="AJ61" s="136">
        <f t="shared" si="24"/>
        <v>0</v>
      </c>
      <c r="AK61" s="16"/>
      <c r="AL61" s="138">
        <f t="shared" si="25"/>
        <v>0</v>
      </c>
      <c r="AM61" s="138"/>
      <c r="AN61" s="138"/>
      <c r="AO61" s="138"/>
      <c r="AP61" s="138"/>
      <c r="AQ61" s="16"/>
      <c r="AR61" s="16"/>
      <c r="AS61" s="16"/>
      <c r="AT61" s="16"/>
      <c r="AU61" s="16"/>
      <c r="AV61" s="113">
        <f t="shared" si="26"/>
        <v>0</v>
      </c>
      <c r="AW61" s="290">
        <f t="shared" si="26"/>
        <v>0</v>
      </c>
      <c r="AX61" s="127"/>
      <c r="AY61" s="140">
        <f t="shared" si="27"/>
        <v>0</v>
      </c>
      <c r="AZ61" s="155"/>
    </row>
    <row r="62" spans="1:52" ht="12.75" customHeight="1" hidden="1">
      <c r="A62" s="187" t="s">
        <v>81</v>
      </c>
      <c r="B62" s="183" t="s">
        <v>82</v>
      </c>
      <c r="C62" s="129"/>
      <c r="D62" s="130"/>
      <c r="E62" s="129"/>
      <c r="F62" s="129"/>
      <c r="G62" s="129"/>
      <c r="H62" s="129"/>
      <c r="I62" s="131"/>
      <c r="J62" s="130">
        <v>100</v>
      </c>
      <c r="K62" s="131">
        <f t="shared" si="28"/>
        <v>0</v>
      </c>
      <c r="L62" s="132">
        <v>1500</v>
      </c>
      <c r="M62" s="133" t="s">
        <v>46</v>
      </c>
      <c r="N62" s="132">
        <v>1500</v>
      </c>
      <c r="O62" s="134"/>
      <c r="P62" s="133"/>
      <c r="Q62" s="134"/>
      <c r="R62" s="133"/>
      <c r="S62" s="135">
        <f t="shared" si="17"/>
        <v>0</v>
      </c>
      <c r="T62" s="133"/>
      <c r="U62" s="135" t="e">
        <f>W62+Y62+AA62+AC62+AE62+AG62+AJ62+#REF!+AL62</f>
        <v>#REF!</v>
      </c>
      <c r="V62" s="136"/>
      <c r="W62" s="135">
        <f t="shared" si="18"/>
        <v>0</v>
      </c>
      <c r="X62" s="137"/>
      <c r="Y62" s="135">
        <f t="shared" si="19"/>
        <v>0</v>
      </c>
      <c r="Z62" s="137"/>
      <c r="AA62" s="136">
        <f t="shared" si="20"/>
        <v>0</v>
      </c>
      <c r="AB62" s="137"/>
      <c r="AC62" s="136">
        <f t="shared" si="21"/>
        <v>0</v>
      </c>
      <c r="AD62" s="137"/>
      <c r="AE62" s="136">
        <f t="shared" si="22"/>
        <v>0</v>
      </c>
      <c r="AF62" s="137"/>
      <c r="AG62" s="136">
        <f t="shared" si="23"/>
        <v>0</v>
      </c>
      <c r="AH62" s="136"/>
      <c r="AI62" s="137"/>
      <c r="AJ62" s="136">
        <f t="shared" si="24"/>
        <v>0</v>
      </c>
      <c r="AK62" s="16"/>
      <c r="AL62" s="138">
        <f t="shared" si="25"/>
        <v>0</v>
      </c>
      <c r="AM62" s="138"/>
      <c r="AN62" s="138"/>
      <c r="AO62" s="138"/>
      <c r="AP62" s="138"/>
      <c r="AQ62" s="16"/>
      <c r="AR62" s="16"/>
      <c r="AS62" s="16"/>
      <c r="AT62" s="16"/>
      <c r="AU62" s="16"/>
      <c r="AV62" s="113">
        <f t="shared" si="26"/>
        <v>0</v>
      </c>
      <c r="AW62" s="290">
        <f t="shared" si="26"/>
        <v>0</v>
      </c>
      <c r="AX62" s="127"/>
      <c r="AY62" s="140">
        <f t="shared" si="27"/>
        <v>0</v>
      </c>
      <c r="AZ62" s="155"/>
    </row>
    <row r="63" spans="1:52" ht="12.75" customHeight="1" hidden="1">
      <c r="A63" s="187"/>
      <c r="B63" s="183"/>
      <c r="C63" s="129"/>
      <c r="D63" s="130"/>
      <c r="E63" s="129"/>
      <c r="F63" s="129"/>
      <c r="G63" s="129"/>
      <c r="H63" s="129"/>
      <c r="I63" s="131"/>
      <c r="J63" s="130"/>
      <c r="K63" s="131">
        <f t="shared" si="28"/>
        <v>0</v>
      </c>
      <c r="L63" s="132"/>
      <c r="M63" s="133"/>
      <c r="N63" s="132"/>
      <c r="O63" s="134"/>
      <c r="P63" s="133"/>
      <c r="Q63" s="134"/>
      <c r="R63" s="133"/>
      <c r="S63" s="135">
        <f t="shared" si="17"/>
        <v>0</v>
      </c>
      <c r="T63" s="133"/>
      <c r="U63" s="135" t="e">
        <f>W63+Y63+AA63+AC63+AE63+AG63+AJ63+#REF!+AL63</f>
        <v>#REF!</v>
      </c>
      <c r="V63" s="136"/>
      <c r="W63" s="135">
        <f t="shared" si="18"/>
        <v>0</v>
      </c>
      <c r="X63" s="137"/>
      <c r="Y63" s="135">
        <f t="shared" si="19"/>
        <v>0</v>
      </c>
      <c r="Z63" s="137"/>
      <c r="AA63" s="136">
        <f t="shared" si="20"/>
        <v>0</v>
      </c>
      <c r="AB63" s="137"/>
      <c r="AC63" s="136">
        <f t="shared" si="21"/>
        <v>0</v>
      </c>
      <c r="AD63" s="137"/>
      <c r="AE63" s="136">
        <f t="shared" si="22"/>
        <v>0</v>
      </c>
      <c r="AF63" s="137"/>
      <c r="AG63" s="136">
        <f t="shared" si="23"/>
        <v>0</v>
      </c>
      <c r="AH63" s="136"/>
      <c r="AI63" s="137"/>
      <c r="AJ63" s="136">
        <f t="shared" si="24"/>
        <v>0</v>
      </c>
      <c r="AK63" s="16"/>
      <c r="AL63" s="138">
        <f t="shared" si="25"/>
        <v>0</v>
      </c>
      <c r="AM63" s="138"/>
      <c r="AN63" s="138"/>
      <c r="AO63" s="138"/>
      <c r="AP63" s="138"/>
      <c r="AQ63" s="16"/>
      <c r="AR63" s="16"/>
      <c r="AS63" s="16"/>
      <c r="AT63" s="16"/>
      <c r="AU63" s="16"/>
      <c r="AV63" s="113">
        <f t="shared" si="26"/>
        <v>0</v>
      </c>
      <c r="AW63" s="290">
        <f t="shared" si="26"/>
        <v>0</v>
      </c>
      <c r="AX63" s="127"/>
      <c r="AY63" s="140">
        <f t="shared" si="27"/>
        <v>0</v>
      </c>
      <c r="AZ63" s="155"/>
    </row>
    <row r="64" spans="1:52" ht="14.25" customHeight="1" hidden="1">
      <c r="A64" s="187" t="s">
        <v>83</v>
      </c>
      <c r="B64" s="183" t="s">
        <v>84</v>
      </c>
      <c r="C64" s="129"/>
      <c r="D64" s="130"/>
      <c r="E64" s="129"/>
      <c r="F64" s="129"/>
      <c r="G64" s="129"/>
      <c r="H64" s="129"/>
      <c r="I64" s="131"/>
      <c r="J64" s="130"/>
      <c r="K64" s="131">
        <f t="shared" si="28"/>
        <v>0</v>
      </c>
      <c r="L64" s="132">
        <v>600</v>
      </c>
      <c r="M64" s="133" t="s">
        <v>46</v>
      </c>
      <c r="N64" s="132">
        <v>600</v>
      </c>
      <c r="O64" s="134"/>
      <c r="P64" s="133"/>
      <c r="Q64" s="134"/>
      <c r="R64" s="133"/>
      <c r="S64" s="135">
        <f t="shared" si="17"/>
        <v>0</v>
      </c>
      <c r="T64" s="133"/>
      <c r="U64" s="135" t="e">
        <f>W64+Y64+AA64+AC64+AE64+AG64+AJ64+#REF!+AL64</f>
        <v>#REF!</v>
      </c>
      <c r="V64" s="136"/>
      <c r="W64" s="135">
        <f t="shared" si="18"/>
        <v>0</v>
      </c>
      <c r="X64" s="137"/>
      <c r="Y64" s="135">
        <f t="shared" si="19"/>
        <v>0</v>
      </c>
      <c r="Z64" s="137"/>
      <c r="AA64" s="136">
        <f t="shared" si="20"/>
        <v>0</v>
      </c>
      <c r="AB64" s="137"/>
      <c r="AC64" s="136">
        <f t="shared" si="21"/>
        <v>0</v>
      </c>
      <c r="AD64" s="137"/>
      <c r="AE64" s="136">
        <f t="shared" si="22"/>
        <v>0</v>
      </c>
      <c r="AF64" s="137"/>
      <c r="AG64" s="136">
        <f t="shared" si="23"/>
        <v>0</v>
      </c>
      <c r="AH64" s="136"/>
      <c r="AI64" s="137"/>
      <c r="AJ64" s="136">
        <f t="shared" si="24"/>
        <v>0</v>
      </c>
      <c r="AK64" s="16"/>
      <c r="AL64" s="138">
        <f t="shared" si="25"/>
        <v>0</v>
      </c>
      <c r="AM64" s="138"/>
      <c r="AN64" s="138"/>
      <c r="AO64" s="138"/>
      <c r="AP64" s="138"/>
      <c r="AQ64" s="16"/>
      <c r="AR64" s="16"/>
      <c r="AS64" s="16"/>
      <c r="AT64" s="16"/>
      <c r="AU64" s="16"/>
      <c r="AV64" s="113">
        <f t="shared" si="26"/>
        <v>0</v>
      </c>
      <c r="AW64" s="290">
        <f t="shared" si="26"/>
        <v>0</v>
      </c>
      <c r="AX64" s="127"/>
      <c r="AY64" s="140">
        <f t="shared" si="27"/>
        <v>0</v>
      </c>
      <c r="AZ64" s="155"/>
    </row>
    <row r="65" spans="1:52" ht="18.75" hidden="1">
      <c r="A65" s="187"/>
      <c r="B65" s="183"/>
      <c r="C65" s="129"/>
      <c r="D65" s="129"/>
      <c r="E65" s="129"/>
      <c r="F65" s="129"/>
      <c r="G65" s="129"/>
      <c r="H65" s="129"/>
      <c r="I65" s="131"/>
      <c r="J65" s="206"/>
      <c r="K65" s="131"/>
      <c r="L65" s="132"/>
      <c r="M65" s="133"/>
      <c r="N65" s="132"/>
      <c r="O65" s="134"/>
      <c r="P65" s="133"/>
      <c r="Q65" s="134"/>
      <c r="R65" s="133"/>
      <c r="S65" s="135"/>
      <c r="T65" s="133"/>
      <c r="U65" s="135"/>
      <c r="V65" s="136"/>
      <c r="W65" s="135"/>
      <c r="X65" s="137"/>
      <c r="Y65" s="135"/>
      <c r="Z65" s="137"/>
      <c r="AA65" s="136"/>
      <c r="AB65" s="137"/>
      <c r="AC65" s="136"/>
      <c r="AD65" s="137"/>
      <c r="AE65" s="136"/>
      <c r="AF65" s="137"/>
      <c r="AG65" s="136"/>
      <c r="AH65" s="136"/>
      <c r="AI65" s="137"/>
      <c r="AJ65" s="136"/>
      <c r="AK65" s="16"/>
      <c r="AL65" s="138"/>
      <c r="AM65" s="138"/>
      <c r="AN65" s="138"/>
      <c r="AO65" s="138"/>
      <c r="AP65" s="138"/>
      <c r="AQ65" s="16"/>
      <c r="AR65" s="16"/>
      <c r="AS65" s="16"/>
      <c r="AT65" s="16"/>
      <c r="AU65" s="16"/>
      <c r="AV65" s="113">
        <f t="shared" si="26"/>
        <v>0</v>
      </c>
      <c r="AW65" s="290">
        <f t="shared" si="26"/>
        <v>0</v>
      </c>
      <c r="AX65" s="127"/>
      <c r="AY65" s="140">
        <f t="shared" si="27"/>
        <v>0</v>
      </c>
      <c r="AZ65" s="155"/>
    </row>
    <row r="66" spans="1:52" ht="18.75">
      <c r="A66" s="187" t="s">
        <v>146</v>
      </c>
      <c r="B66" s="183" t="s">
        <v>85</v>
      </c>
      <c r="C66" s="136">
        <f>C67+C68+C69</f>
        <v>35377</v>
      </c>
      <c r="D66" s="136">
        <f>D67+D68+D69</f>
        <v>0</v>
      </c>
      <c r="E66" s="136">
        <f>E67+E68+E69</f>
        <v>0</v>
      </c>
      <c r="F66" s="136">
        <f>F67+F68+F69</f>
        <v>0</v>
      </c>
      <c r="G66" s="136">
        <f>G67+G68+G69</f>
        <v>0</v>
      </c>
      <c r="H66" s="136"/>
      <c r="I66" s="136"/>
      <c r="J66" s="136">
        <f>J67+J68+J69</f>
        <v>190</v>
      </c>
      <c r="K66" s="131">
        <f>I66-C66</f>
        <v>-35377</v>
      </c>
      <c r="L66" s="132">
        <f>L67+L68+L69</f>
        <v>49254.6</v>
      </c>
      <c r="M66" s="133"/>
      <c r="N66" s="132">
        <f>N67+N68+N69</f>
        <v>24627.3</v>
      </c>
      <c r="O66" s="134">
        <v>6935.4</v>
      </c>
      <c r="P66" s="133"/>
      <c r="Q66" s="134">
        <f>O66*P66/100</f>
        <v>0</v>
      </c>
      <c r="R66" s="133"/>
      <c r="S66" s="135">
        <f>O66*P66/100</f>
        <v>0</v>
      </c>
      <c r="T66" s="133">
        <v>100</v>
      </c>
      <c r="U66" s="135" t="e">
        <f>W66+Y66+AA66+AC66+AE66+AG66+AJ66+#REF!+AL66</f>
        <v>#REF!</v>
      </c>
      <c r="V66" s="136">
        <v>4251.6</v>
      </c>
      <c r="W66" s="135">
        <f>V66*T66/100</f>
        <v>4251.6</v>
      </c>
      <c r="X66" s="137">
        <v>2118.5</v>
      </c>
      <c r="Y66" s="135">
        <f>X66*T66/100</f>
        <v>2118.5</v>
      </c>
      <c r="Z66" s="137">
        <v>463.7</v>
      </c>
      <c r="AA66" s="136">
        <f>Z66*T66/100</f>
        <v>463.7</v>
      </c>
      <c r="AB66" s="137">
        <v>81.4</v>
      </c>
      <c r="AC66" s="136">
        <f>AB66*T66/100</f>
        <v>81.4</v>
      </c>
      <c r="AD66" s="137">
        <v>11.2</v>
      </c>
      <c r="AE66" s="136">
        <f>AD66*T66/100</f>
        <v>11.2</v>
      </c>
      <c r="AF66" s="137">
        <v>0.6</v>
      </c>
      <c r="AG66" s="136">
        <f>AF66*T66/100</f>
        <v>0.6</v>
      </c>
      <c r="AH66" s="136"/>
      <c r="AI66" s="137">
        <v>2.6</v>
      </c>
      <c r="AJ66" s="136">
        <f>AI66*T66/100</f>
        <v>2.6</v>
      </c>
      <c r="AK66" s="16">
        <v>0.6</v>
      </c>
      <c r="AL66" s="138">
        <f>AK66*T66/100</f>
        <v>0.6</v>
      </c>
      <c r="AM66" s="138"/>
      <c r="AN66" s="138"/>
      <c r="AO66" s="138">
        <v>152783</v>
      </c>
      <c r="AP66" s="138">
        <v>152783</v>
      </c>
      <c r="AQ66" s="22">
        <v>300000</v>
      </c>
      <c r="AR66" s="16"/>
      <c r="AS66" s="22">
        <v>152783</v>
      </c>
      <c r="AT66" s="22">
        <v>152783</v>
      </c>
      <c r="AU66" s="22"/>
      <c r="AV66" s="113">
        <f>'[1]Объем доходов на 2018год'!$G$20</f>
        <v>17554000</v>
      </c>
      <c r="AW66" s="290">
        <f>'[3]исполнение на 01.07.2018г.'!$AW$66</f>
        <v>12690732</v>
      </c>
      <c r="AX66" s="127">
        <f>'[3]исполнение на 01.07.2018г.'!$AX$66</f>
        <v>13363052.549999999</v>
      </c>
      <c r="AY66" s="151">
        <f>AX66-AW66</f>
        <v>672320.5499999989</v>
      </c>
      <c r="AZ66" s="155">
        <f>AX66/AW66*100</f>
        <v>105.29772868893615</v>
      </c>
    </row>
    <row r="67" spans="1:52" ht="25.5" customHeight="1" hidden="1">
      <c r="A67" s="187" t="s">
        <v>86</v>
      </c>
      <c r="B67" s="191" t="s">
        <v>87</v>
      </c>
      <c r="C67" s="207">
        <v>105</v>
      </c>
      <c r="D67" s="208"/>
      <c r="E67" s="207"/>
      <c r="F67" s="207"/>
      <c r="G67" s="207"/>
      <c r="H67" s="207"/>
      <c r="I67" s="131"/>
      <c r="J67" s="130">
        <v>90</v>
      </c>
      <c r="K67" s="131">
        <f>I67-C67</f>
        <v>-105</v>
      </c>
      <c r="L67" s="132">
        <v>189</v>
      </c>
      <c r="M67" s="209">
        <v>50</v>
      </c>
      <c r="N67" s="132">
        <v>94.5</v>
      </c>
      <c r="O67" s="134"/>
      <c r="P67" s="133"/>
      <c r="Q67" s="134"/>
      <c r="R67" s="133"/>
      <c r="S67" s="135">
        <f>O67*P67/100</f>
        <v>0</v>
      </c>
      <c r="T67" s="133"/>
      <c r="U67" s="135" t="e">
        <f>W67+Y67+AA67+AC67+AE67+AG67+AJ67+#REF!+AL67</f>
        <v>#REF!</v>
      </c>
      <c r="V67" s="136"/>
      <c r="W67" s="135">
        <f>V67*T67/100</f>
        <v>0</v>
      </c>
      <c r="X67" s="137"/>
      <c r="Y67" s="135">
        <f>X67*T67/100</f>
        <v>0</v>
      </c>
      <c r="Z67" s="137"/>
      <c r="AA67" s="136">
        <f>Z67*T67/100</f>
        <v>0</v>
      </c>
      <c r="AB67" s="137"/>
      <c r="AC67" s="136">
        <f>AB67*T67/100</f>
        <v>0</v>
      </c>
      <c r="AD67" s="137"/>
      <c r="AE67" s="136">
        <f>AD67*T67/100</f>
        <v>0</v>
      </c>
      <c r="AF67" s="137"/>
      <c r="AG67" s="136">
        <f>AF67*T67/100</f>
        <v>0</v>
      </c>
      <c r="AH67" s="136"/>
      <c r="AI67" s="137"/>
      <c r="AJ67" s="136">
        <f>AI67*T67/100</f>
        <v>0</v>
      </c>
      <c r="AK67" s="16"/>
      <c r="AL67" s="138">
        <f>AK67*T67/100</f>
        <v>0</v>
      </c>
      <c r="AM67" s="138"/>
      <c r="AN67" s="138"/>
      <c r="AO67" s="138"/>
      <c r="AP67" s="138"/>
      <c r="AQ67" s="16"/>
      <c r="AR67" s="16"/>
      <c r="AS67" s="16"/>
      <c r="AT67" s="16"/>
      <c r="AU67" s="16"/>
      <c r="AV67" s="113">
        <f aca="true" t="shared" si="29" ref="AV67:AW72">AP67+AQ67</f>
        <v>0</v>
      </c>
      <c r="AW67" s="290">
        <f t="shared" si="29"/>
        <v>0</v>
      </c>
      <c r="AX67" s="127"/>
      <c r="AY67" s="139"/>
      <c r="AZ67" s="155" t="e">
        <f aca="true" t="shared" si="30" ref="AZ67:AZ72">AX67/AW67*100</f>
        <v>#DIV/0!</v>
      </c>
    </row>
    <row r="68" spans="1:52" ht="23.25" customHeight="1" hidden="1">
      <c r="A68" s="187" t="s">
        <v>88</v>
      </c>
      <c r="B68" s="191" t="s">
        <v>89</v>
      </c>
      <c r="C68" s="207">
        <v>943</v>
      </c>
      <c r="D68" s="208"/>
      <c r="E68" s="207"/>
      <c r="F68" s="207"/>
      <c r="G68" s="207"/>
      <c r="H68" s="207"/>
      <c r="I68" s="131"/>
      <c r="J68" s="130">
        <v>50</v>
      </c>
      <c r="K68" s="131">
        <f>I68-C68</f>
        <v>-943</v>
      </c>
      <c r="L68" s="132">
        <v>11872.4</v>
      </c>
      <c r="M68" s="209">
        <v>50</v>
      </c>
      <c r="N68" s="132">
        <v>5936.2</v>
      </c>
      <c r="O68" s="134"/>
      <c r="P68" s="133"/>
      <c r="Q68" s="134"/>
      <c r="R68" s="133"/>
      <c r="S68" s="135">
        <f>O68*P68/100</f>
        <v>0</v>
      </c>
      <c r="T68" s="133"/>
      <c r="U68" s="135" t="e">
        <f>W68+Y68+AA68+AC68+AE68+AG68+AJ68+#REF!+AL68</f>
        <v>#REF!</v>
      </c>
      <c r="V68" s="136"/>
      <c r="W68" s="135">
        <f>V68*T68/100</f>
        <v>0</v>
      </c>
      <c r="X68" s="137"/>
      <c r="Y68" s="135">
        <f>X68*T68/100</f>
        <v>0</v>
      </c>
      <c r="Z68" s="137"/>
      <c r="AA68" s="136">
        <f>Z68*T68/100</f>
        <v>0</v>
      </c>
      <c r="AB68" s="137"/>
      <c r="AC68" s="136">
        <f>AB68*T68/100</f>
        <v>0</v>
      </c>
      <c r="AD68" s="137"/>
      <c r="AE68" s="136">
        <f>AD68*T68/100</f>
        <v>0</v>
      </c>
      <c r="AF68" s="137"/>
      <c r="AG68" s="136">
        <f>AF68*T68/100</f>
        <v>0</v>
      </c>
      <c r="AH68" s="136"/>
      <c r="AI68" s="137"/>
      <c r="AJ68" s="136">
        <f>AI68*T68/100</f>
        <v>0</v>
      </c>
      <c r="AK68" s="16"/>
      <c r="AL68" s="138">
        <f>AK68*T68/100</f>
        <v>0</v>
      </c>
      <c r="AM68" s="138"/>
      <c r="AN68" s="138"/>
      <c r="AO68" s="138"/>
      <c r="AP68" s="138"/>
      <c r="AQ68" s="16"/>
      <c r="AR68" s="16"/>
      <c r="AS68" s="16"/>
      <c r="AT68" s="16"/>
      <c r="AU68" s="16"/>
      <c r="AV68" s="113">
        <f t="shared" si="29"/>
        <v>0</v>
      </c>
      <c r="AW68" s="290">
        <f t="shared" si="29"/>
        <v>0</v>
      </c>
      <c r="AX68" s="127"/>
      <c r="AY68" s="139"/>
      <c r="AZ68" s="155" t="e">
        <f t="shared" si="30"/>
        <v>#DIV/0!</v>
      </c>
    </row>
    <row r="69" spans="1:52" ht="25.5" customHeight="1" hidden="1">
      <c r="A69" s="187" t="s">
        <v>90</v>
      </c>
      <c r="B69" s="191" t="s">
        <v>91</v>
      </c>
      <c r="C69" s="207">
        <v>34329</v>
      </c>
      <c r="D69" s="208"/>
      <c r="E69" s="207"/>
      <c r="F69" s="207"/>
      <c r="G69" s="207"/>
      <c r="H69" s="207"/>
      <c r="I69" s="131"/>
      <c r="J69" s="130">
        <v>50</v>
      </c>
      <c r="K69" s="131">
        <f>I69-C69</f>
        <v>-34329</v>
      </c>
      <c r="L69" s="132">
        <v>37193.2</v>
      </c>
      <c r="M69" s="209">
        <v>50</v>
      </c>
      <c r="N69" s="132">
        <v>18596.6</v>
      </c>
      <c r="O69" s="134"/>
      <c r="P69" s="133"/>
      <c r="Q69" s="134"/>
      <c r="R69" s="133"/>
      <c r="S69" s="135">
        <f>O69*P69/100</f>
        <v>0</v>
      </c>
      <c r="T69" s="133"/>
      <c r="U69" s="135" t="e">
        <f>W69+Y69+AA69+AC69+AE69+AG69+AJ69+#REF!+AL69</f>
        <v>#REF!</v>
      </c>
      <c r="V69" s="136"/>
      <c r="W69" s="135">
        <f>V69*T69/100</f>
        <v>0</v>
      </c>
      <c r="X69" s="137"/>
      <c r="Y69" s="135">
        <f>X69*T69/100</f>
        <v>0</v>
      </c>
      <c r="Z69" s="137"/>
      <c r="AA69" s="136">
        <f>Z69*T69/100</f>
        <v>0</v>
      </c>
      <c r="AB69" s="137"/>
      <c r="AC69" s="136">
        <f>AB69*T69/100</f>
        <v>0</v>
      </c>
      <c r="AD69" s="137"/>
      <c r="AE69" s="136">
        <f>AD69*T69/100</f>
        <v>0</v>
      </c>
      <c r="AF69" s="137"/>
      <c r="AG69" s="136">
        <f>AF69*T69/100</f>
        <v>0</v>
      </c>
      <c r="AH69" s="136"/>
      <c r="AI69" s="137"/>
      <c r="AJ69" s="136">
        <f>AI69*T69/100</f>
        <v>0</v>
      </c>
      <c r="AK69" s="16"/>
      <c r="AL69" s="138">
        <f>AK69*T69/100</f>
        <v>0</v>
      </c>
      <c r="AM69" s="138"/>
      <c r="AN69" s="138"/>
      <c r="AO69" s="138"/>
      <c r="AP69" s="138"/>
      <c r="AQ69" s="16"/>
      <c r="AR69" s="16"/>
      <c r="AS69" s="16"/>
      <c r="AT69" s="16"/>
      <c r="AU69" s="16"/>
      <c r="AV69" s="113">
        <f t="shared" si="29"/>
        <v>0</v>
      </c>
      <c r="AW69" s="290">
        <f t="shared" si="29"/>
        <v>0</v>
      </c>
      <c r="AX69" s="127"/>
      <c r="AY69" s="139"/>
      <c r="AZ69" s="155" t="e">
        <f t="shared" si="30"/>
        <v>#DIV/0!</v>
      </c>
    </row>
    <row r="70" spans="1:52" ht="18.75" hidden="1">
      <c r="A70" s="187"/>
      <c r="B70" s="183"/>
      <c r="C70" s="129"/>
      <c r="D70" s="130"/>
      <c r="E70" s="129"/>
      <c r="F70" s="129"/>
      <c r="G70" s="129"/>
      <c r="H70" s="129"/>
      <c r="I70" s="131"/>
      <c r="J70" s="130"/>
      <c r="K70" s="131"/>
      <c r="L70" s="132"/>
      <c r="M70" s="133"/>
      <c r="N70" s="132"/>
      <c r="O70" s="134"/>
      <c r="P70" s="133"/>
      <c r="Q70" s="134"/>
      <c r="R70" s="133"/>
      <c r="S70" s="135"/>
      <c r="T70" s="133"/>
      <c r="U70" s="135"/>
      <c r="V70" s="136"/>
      <c r="W70" s="135"/>
      <c r="X70" s="137"/>
      <c r="Y70" s="135"/>
      <c r="Z70" s="137"/>
      <c r="AA70" s="136"/>
      <c r="AB70" s="137"/>
      <c r="AC70" s="136"/>
      <c r="AD70" s="137"/>
      <c r="AE70" s="136"/>
      <c r="AF70" s="137"/>
      <c r="AG70" s="136"/>
      <c r="AH70" s="136"/>
      <c r="AI70" s="137"/>
      <c r="AJ70" s="136"/>
      <c r="AK70" s="16"/>
      <c r="AL70" s="138"/>
      <c r="AM70" s="138"/>
      <c r="AN70" s="138"/>
      <c r="AO70" s="138"/>
      <c r="AP70" s="138"/>
      <c r="AQ70" s="16"/>
      <c r="AR70" s="16"/>
      <c r="AS70" s="16"/>
      <c r="AT70" s="16"/>
      <c r="AU70" s="16"/>
      <c r="AV70" s="113">
        <f t="shared" si="29"/>
        <v>0</v>
      </c>
      <c r="AW70" s="290">
        <f t="shared" si="29"/>
        <v>0</v>
      </c>
      <c r="AX70" s="127"/>
      <c r="AY70" s="139"/>
      <c r="AZ70" s="155" t="e">
        <f t="shared" si="30"/>
        <v>#DIV/0!</v>
      </c>
    </row>
    <row r="71" spans="1:52" ht="12.75" customHeight="1" hidden="1">
      <c r="A71" s="187"/>
      <c r="B71" s="183" t="s">
        <v>92</v>
      </c>
      <c r="C71" s="129"/>
      <c r="D71" s="130"/>
      <c r="E71" s="129"/>
      <c r="F71" s="129"/>
      <c r="G71" s="129"/>
      <c r="H71" s="129"/>
      <c r="I71" s="131"/>
      <c r="J71" s="130"/>
      <c r="K71" s="131">
        <f>I71-C71</f>
        <v>0</v>
      </c>
      <c r="L71" s="132"/>
      <c r="M71" s="133"/>
      <c r="N71" s="132"/>
      <c r="O71" s="134"/>
      <c r="P71" s="133"/>
      <c r="Q71" s="134"/>
      <c r="R71" s="133"/>
      <c r="S71" s="135"/>
      <c r="T71" s="133"/>
      <c r="U71" s="135" t="e">
        <f>W71+Y71+AA71+AC71+AE71+AG71+AJ71+#REF!+AL71</f>
        <v>#REF!</v>
      </c>
      <c r="V71" s="136"/>
      <c r="W71" s="135"/>
      <c r="X71" s="137"/>
      <c r="Y71" s="135"/>
      <c r="Z71" s="137"/>
      <c r="AA71" s="136"/>
      <c r="AB71" s="137"/>
      <c r="AC71" s="136"/>
      <c r="AD71" s="137"/>
      <c r="AE71" s="136"/>
      <c r="AF71" s="137"/>
      <c r="AG71" s="136"/>
      <c r="AH71" s="136"/>
      <c r="AI71" s="137"/>
      <c r="AJ71" s="136">
        <f>AI71*T71/100</f>
        <v>0</v>
      </c>
      <c r="AK71" s="16"/>
      <c r="AL71" s="138"/>
      <c r="AM71" s="138"/>
      <c r="AN71" s="138"/>
      <c r="AO71" s="138"/>
      <c r="AP71" s="138"/>
      <c r="AQ71" s="16"/>
      <c r="AR71" s="16"/>
      <c r="AS71" s="16"/>
      <c r="AT71" s="16"/>
      <c r="AU71" s="16"/>
      <c r="AV71" s="113">
        <f t="shared" si="29"/>
        <v>0</v>
      </c>
      <c r="AW71" s="290">
        <f t="shared" si="29"/>
        <v>0</v>
      </c>
      <c r="AX71" s="127"/>
      <c r="AY71" s="139"/>
      <c r="AZ71" s="155" t="e">
        <f t="shared" si="30"/>
        <v>#DIV/0!</v>
      </c>
    </row>
    <row r="72" spans="1:52" ht="12.75" customHeight="1" hidden="1">
      <c r="A72" s="187"/>
      <c r="B72" s="210"/>
      <c r="C72" s="129"/>
      <c r="D72" s="211"/>
      <c r="E72" s="129"/>
      <c r="F72" s="129"/>
      <c r="G72" s="129"/>
      <c r="H72" s="129"/>
      <c r="I72" s="131"/>
      <c r="J72" s="211"/>
      <c r="K72" s="131">
        <f>I72-C72</f>
        <v>0</v>
      </c>
      <c r="L72" s="132"/>
      <c r="M72" s="133"/>
      <c r="N72" s="132"/>
      <c r="O72" s="134"/>
      <c r="P72" s="133"/>
      <c r="Q72" s="134"/>
      <c r="R72" s="133"/>
      <c r="S72" s="135"/>
      <c r="T72" s="133"/>
      <c r="U72" s="135" t="e">
        <f>W72+Y72+AA72+AC72+AE72+AG72+AJ72+#REF!+AL72</f>
        <v>#REF!</v>
      </c>
      <c r="V72" s="136"/>
      <c r="W72" s="135"/>
      <c r="X72" s="137"/>
      <c r="Y72" s="135"/>
      <c r="Z72" s="137"/>
      <c r="AA72" s="136"/>
      <c r="AB72" s="137"/>
      <c r="AC72" s="136"/>
      <c r="AD72" s="137"/>
      <c r="AE72" s="136"/>
      <c r="AF72" s="137"/>
      <c r="AG72" s="136"/>
      <c r="AH72" s="136"/>
      <c r="AI72" s="137"/>
      <c r="AJ72" s="136">
        <f>AI72*T72/100</f>
        <v>0</v>
      </c>
      <c r="AK72" s="16"/>
      <c r="AL72" s="138"/>
      <c r="AM72" s="138"/>
      <c r="AN72" s="138"/>
      <c r="AO72" s="138"/>
      <c r="AP72" s="138"/>
      <c r="AQ72" s="16"/>
      <c r="AR72" s="16"/>
      <c r="AS72" s="16"/>
      <c r="AT72" s="16"/>
      <c r="AU72" s="16"/>
      <c r="AV72" s="113">
        <f t="shared" si="29"/>
        <v>0</v>
      </c>
      <c r="AW72" s="290">
        <f t="shared" si="29"/>
        <v>0</v>
      </c>
      <c r="AX72" s="127"/>
      <c r="AY72" s="139"/>
      <c r="AZ72" s="155" t="e">
        <f t="shared" si="30"/>
        <v>#DIV/0!</v>
      </c>
    </row>
    <row r="73" spans="1:52" ht="70.5" customHeight="1">
      <c r="A73" s="227" t="s">
        <v>167</v>
      </c>
      <c r="B73" s="212" t="s">
        <v>168</v>
      </c>
      <c r="C73" s="129"/>
      <c r="D73" s="211"/>
      <c r="E73" s="129"/>
      <c r="F73" s="129"/>
      <c r="G73" s="129"/>
      <c r="H73" s="129"/>
      <c r="I73" s="131"/>
      <c r="J73" s="211"/>
      <c r="K73" s="131"/>
      <c r="L73" s="132"/>
      <c r="M73" s="133"/>
      <c r="N73" s="132"/>
      <c r="O73" s="134"/>
      <c r="P73" s="133"/>
      <c r="Q73" s="134"/>
      <c r="R73" s="133"/>
      <c r="S73" s="135"/>
      <c r="T73" s="133"/>
      <c r="U73" s="135"/>
      <c r="V73" s="136"/>
      <c r="W73" s="135"/>
      <c r="X73" s="137"/>
      <c r="Y73" s="135"/>
      <c r="Z73" s="137"/>
      <c r="AA73" s="136"/>
      <c r="AB73" s="137"/>
      <c r="AC73" s="136"/>
      <c r="AD73" s="137"/>
      <c r="AE73" s="136"/>
      <c r="AF73" s="137"/>
      <c r="AG73" s="136"/>
      <c r="AH73" s="136"/>
      <c r="AI73" s="137"/>
      <c r="AJ73" s="136"/>
      <c r="AK73" s="16"/>
      <c r="AL73" s="138"/>
      <c r="AM73" s="138"/>
      <c r="AN73" s="138"/>
      <c r="AO73" s="138"/>
      <c r="AP73" s="138"/>
      <c r="AQ73" s="16"/>
      <c r="AR73" s="16"/>
      <c r="AS73" s="16"/>
      <c r="AT73" s="16"/>
      <c r="AU73" s="16"/>
      <c r="AV73" s="113">
        <f>'[1]Объем доходов на 2018год'!$G$21</f>
        <v>200000</v>
      </c>
      <c r="AW73" s="290">
        <f>'[3]исполнение на 01.07.2018г.'!$AW$73</f>
        <v>150000</v>
      </c>
      <c r="AX73" s="127">
        <f>'[3]исполнение на 01.07.2018г.'!$AX$73</f>
        <v>204800</v>
      </c>
      <c r="AY73" s="119">
        <f>AX73-AW73</f>
        <v>54800</v>
      </c>
      <c r="AZ73" s="155">
        <f>AX73/AW73*100</f>
        <v>136.53333333333333</v>
      </c>
    </row>
    <row r="74" spans="1:52" ht="24.75" customHeight="1">
      <c r="A74" s="213"/>
      <c r="B74" s="214" t="s">
        <v>132</v>
      </c>
      <c r="C74" s="215"/>
      <c r="D74" s="216"/>
      <c r="E74" s="215"/>
      <c r="F74" s="215"/>
      <c r="G74" s="215"/>
      <c r="H74" s="215"/>
      <c r="I74" s="217"/>
      <c r="J74" s="216"/>
      <c r="K74" s="217"/>
      <c r="L74" s="218"/>
      <c r="M74" s="219"/>
      <c r="N74" s="218"/>
      <c r="O74" s="220"/>
      <c r="P74" s="219"/>
      <c r="Q74" s="220"/>
      <c r="R74" s="219"/>
      <c r="S74" s="221"/>
      <c r="T74" s="219"/>
      <c r="U74" s="221"/>
      <c r="V74" s="222"/>
      <c r="W74" s="221"/>
      <c r="X74" s="223"/>
      <c r="Y74" s="221"/>
      <c r="Z74" s="223"/>
      <c r="AA74" s="222"/>
      <c r="AB74" s="223"/>
      <c r="AC74" s="222"/>
      <c r="AD74" s="223"/>
      <c r="AE74" s="222"/>
      <c r="AF74" s="223"/>
      <c r="AG74" s="222"/>
      <c r="AH74" s="222"/>
      <c r="AI74" s="223"/>
      <c r="AJ74" s="222"/>
      <c r="AK74" s="224"/>
      <c r="AL74" s="225"/>
      <c r="AM74" s="225"/>
      <c r="AN74" s="225"/>
      <c r="AO74" s="225"/>
      <c r="AP74" s="225"/>
      <c r="AQ74" s="224"/>
      <c r="AR74" s="224"/>
      <c r="AS74" s="224"/>
      <c r="AT74" s="224"/>
      <c r="AU74" s="224"/>
      <c r="AV74" s="226">
        <f>AV23+AV57+AV66+AV36+AV73</f>
        <v>136206232.5</v>
      </c>
      <c r="AW74" s="226">
        <f>AW23+AW57+AW66+AW36+AW73</f>
        <v>95242464.7525</v>
      </c>
      <c r="AX74" s="226">
        <f>AX23+AX57+AX66+AX36+AX73</f>
        <v>99929056.3</v>
      </c>
      <c r="AY74" s="226">
        <f>AY23+AY57+AY66+AY36+AY73</f>
        <v>4686591.547499997</v>
      </c>
      <c r="AZ74" s="226">
        <f>AX74/AW74*100</f>
        <v>104.92069536385762</v>
      </c>
    </row>
    <row r="75" spans="1:52" ht="18.75">
      <c r="A75" s="187"/>
      <c r="B75" s="196" t="s">
        <v>93</v>
      </c>
      <c r="C75" s="129"/>
      <c r="D75" s="211"/>
      <c r="E75" s="129"/>
      <c r="F75" s="129"/>
      <c r="G75" s="129"/>
      <c r="H75" s="129"/>
      <c r="I75" s="131"/>
      <c r="J75" s="211"/>
      <c r="K75" s="131"/>
      <c r="L75" s="132"/>
      <c r="M75" s="133"/>
      <c r="N75" s="132"/>
      <c r="O75" s="134"/>
      <c r="P75" s="133"/>
      <c r="Q75" s="134"/>
      <c r="R75" s="133"/>
      <c r="S75" s="135"/>
      <c r="T75" s="133"/>
      <c r="U75" s="135"/>
      <c r="V75" s="136"/>
      <c r="W75" s="135"/>
      <c r="X75" s="137"/>
      <c r="Y75" s="135"/>
      <c r="Z75" s="137"/>
      <c r="AA75" s="136"/>
      <c r="AB75" s="137"/>
      <c r="AC75" s="136"/>
      <c r="AD75" s="137"/>
      <c r="AE75" s="136"/>
      <c r="AF75" s="137"/>
      <c r="AG75" s="136"/>
      <c r="AH75" s="136"/>
      <c r="AI75" s="137"/>
      <c r="AJ75" s="136"/>
      <c r="AK75" s="16"/>
      <c r="AL75" s="138"/>
      <c r="AM75" s="138"/>
      <c r="AN75" s="138"/>
      <c r="AO75" s="138"/>
      <c r="AP75" s="138"/>
      <c r="AQ75" s="16"/>
      <c r="AR75" s="16"/>
      <c r="AS75" s="16"/>
      <c r="AT75" s="16"/>
      <c r="AU75" s="16"/>
      <c r="AV75" s="113"/>
      <c r="AW75" s="290"/>
      <c r="AX75" s="127"/>
      <c r="AY75" s="115"/>
      <c r="AZ75" s="115"/>
    </row>
    <row r="76" spans="1:52" ht="75.75" customHeight="1">
      <c r="A76" s="227" t="s">
        <v>153</v>
      </c>
      <c r="B76" s="228" t="s">
        <v>175</v>
      </c>
      <c r="C76" s="129">
        <f>C79+C78+C77</f>
        <v>69300</v>
      </c>
      <c r="D76" s="129">
        <f>D79+D78+D77</f>
        <v>0</v>
      </c>
      <c r="E76" s="129">
        <f>E79+E78+E77</f>
        <v>0</v>
      </c>
      <c r="F76" s="129">
        <f>F79+F78+F77</f>
        <v>0</v>
      </c>
      <c r="G76" s="129">
        <f>G79+G78+G77</f>
        <v>0</v>
      </c>
      <c r="H76" s="129"/>
      <c r="I76" s="129"/>
      <c r="J76" s="129">
        <f>J79+J78+J77</f>
        <v>100</v>
      </c>
      <c r="K76" s="129">
        <f>K79+K78+K77</f>
        <v>-69300</v>
      </c>
      <c r="L76" s="229">
        <f>L77+L78+L79</f>
        <v>116764</v>
      </c>
      <c r="M76" s="133"/>
      <c r="N76" s="132">
        <f>N77+N78+N79</f>
        <v>58382</v>
      </c>
      <c r="O76" s="134">
        <f>O77+O78+O79</f>
        <v>145406.7</v>
      </c>
      <c r="P76" s="133"/>
      <c r="Q76" s="134">
        <f>Q77+Q78+Q79</f>
        <v>0</v>
      </c>
      <c r="R76" s="133"/>
      <c r="S76" s="135">
        <f>O76*P76/100</f>
        <v>0</v>
      </c>
      <c r="T76" s="133">
        <v>100</v>
      </c>
      <c r="U76" s="135" t="e">
        <f>W76+Y76+AA76+AC76+AE76+AG76+AJ76+#REF!+AL76</f>
        <v>#REF!</v>
      </c>
      <c r="V76" s="136">
        <f>117436.3-69.9</f>
        <v>117366.40000000001</v>
      </c>
      <c r="W76" s="135">
        <f>V76*50%</f>
        <v>58683.200000000004</v>
      </c>
      <c r="X76" s="137">
        <v>9311.1</v>
      </c>
      <c r="Y76" s="135">
        <f>X76*50%</f>
        <v>4655.55</v>
      </c>
      <c r="Z76" s="137">
        <v>15677.1</v>
      </c>
      <c r="AA76" s="136">
        <f>Z76*50%</f>
        <v>7838.55</v>
      </c>
      <c r="AB76" s="137">
        <v>1415.6</v>
      </c>
      <c r="AC76" s="136">
        <f>AB76*50%</f>
        <v>707.8</v>
      </c>
      <c r="AD76" s="137">
        <v>1557.3</v>
      </c>
      <c r="AE76" s="136">
        <f>AD76*50%</f>
        <v>778.65</v>
      </c>
      <c r="AF76" s="137">
        <v>70</v>
      </c>
      <c r="AG76" s="136">
        <f>AF76*50%</f>
        <v>35</v>
      </c>
      <c r="AH76" s="136">
        <v>100</v>
      </c>
      <c r="AI76" s="137">
        <v>5.5</v>
      </c>
      <c r="AJ76" s="136">
        <v>5.5</v>
      </c>
      <c r="AK76" s="230">
        <v>0.855</v>
      </c>
      <c r="AL76" s="138">
        <v>0.9</v>
      </c>
      <c r="AM76" s="138">
        <v>1146014</v>
      </c>
      <c r="AN76" s="138">
        <v>1146014</v>
      </c>
      <c r="AO76" s="138">
        <v>1146014</v>
      </c>
      <c r="AP76" s="138">
        <v>1146014</v>
      </c>
      <c r="AQ76" s="22">
        <v>1146014</v>
      </c>
      <c r="AR76" s="22">
        <v>1146014</v>
      </c>
      <c r="AS76" s="22">
        <v>1146014</v>
      </c>
      <c r="AT76" s="22">
        <v>1146014</v>
      </c>
      <c r="AU76" s="22"/>
      <c r="AV76" s="113">
        <f>'[1]Объем доходов на 2018год'!$G$24</f>
        <v>5934000</v>
      </c>
      <c r="AW76" s="290">
        <f>'[3]исполнение на 01.07.2018г.'!$AW$76</f>
        <v>3726552</v>
      </c>
      <c r="AX76" s="127">
        <v>4682015.73</v>
      </c>
      <c r="AY76" s="146">
        <f>AX76-AW76</f>
        <v>955463.7300000004</v>
      </c>
      <c r="AZ76" s="155">
        <f>AX76/AW76*100</f>
        <v>125.63935053100026</v>
      </c>
    </row>
    <row r="77" spans="1:52" ht="25.5" customHeight="1" hidden="1">
      <c r="A77" s="187" t="s">
        <v>94</v>
      </c>
      <c r="B77" s="191" t="s">
        <v>95</v>
      </c>
      <c r="C77" s="207">
        <v>9078</v>
      </c>
      <c r="D77" s="208"/>
      <c r="E77" s="207"/>
      <c r="F77" s="207"/>
      <c r="G77" s="207"/>
      <c r="H77" s="207"/>
      <c r="I77" s="131"/>
      <c r="J77" s="130">
        <v>50</v>
      </c>
      <c r="K77" s="131">
        <f>I77-C77</f>
        <v>-9078</v>
      </c>
      <c r="L77" s="132">
        <v>7897</v>
      </c>
      <c r="M77" s="209">
        <v>50</v>
      </c>
      <c r="N77" s="132">
        <v>3948.5</v>
      </c>
      <c r="O77" s="134">
        <v>28044.9</v>
      </c>
      <c r="P77" s="133"/>
      <c r="Q77" s="134">
        <f>O77*P77/100</f>
        <v>0</v>
      </c>
      <c r="R77" s="133"/>
      <c r="S77" s="135">
        <f>O77*P77/100</f>
        <v>0</v>
      </c>
      <c r="T77" s="133">
        <v>100</v>
      </c>
      <c r="U77" s="135" t="e">
        <f>W77+Y77+AA77+AC77+AE77+AG77+AJ77+#REF!+AL77</f>
        <v>#REF!</v>
      </c>
      <c r="V77" s="136"/>
      <c r="W77" s="135">
        <f>V77*T77/100</f>
        <v>0</v>
      </c>
      <c r="X77" s="137"/>
      <c r="Y77" s="135">
        <f>X77*T77/100</f>
        <v>0</v>
      </c>
      <c r="Z77" s="137"/>
      <c r="AA77" s="136">
        <f>Z77*T77/100</f>
        <v>0</v>
      </c>
      <c r="AB77" s="137"/>
      <c r="AC77" s="136">
        <f>AB77*T77/100</f>
        <v>0</v>
      </c>
      <c r="AD77" s="137"/>
      <c r="AE77" s="136">
        <f>AD77*T77/100</f>
        <v>0</v>
      </c>
      <c r="AF77" s="137"/>
      <c r="AG77" s="136">
        <f>AF77*T77/100</f>
        <v>0</v>
      </c>
      <c r="AH77" s="136"/>
      <c r="AI77" s="137"/>
      <c r="AJ77" s="136">
        <f>AI77*T77/100</f>
        <v>0</v>
      </c>
      <c r="AK77" s="16"/>
      <c r="AL77" s="138">
        <f>AK77*T77/100</f>
        <v>0</v>
      </c>
      <c r="AM77" s="138"/>
      <c r="AN77" s="138"/>
      <c r="AO77" s="138"/>
      <c r="AP77" s="138"/>
      <c r="AQ77" s="16"/>
      <c r="AR77" s="16"/>
      <c r="AS77" s="16"/>
      <c r="AT77" s="16"/>
      <c r="AU77" s="16"/>
      <c r="AV77" s="113">
        <f aca="true" t="shared" si="31" ref="AV77:AW79">AP77+AQ77</f>
        <v>0</v>
      </c>
      <c r="AW77" s="290">
        <f t="shared" si="31"/>
        <v>0</v>
      </c>
      <c r="AX77" s="127"/>
      <c r="AY77" s="152"/>
      <c r="AZ77" s="155" t="e">
        <f aca="true" t="shared" si="32" ref="AZ77:AZ100">AX77/AW77*100</f>
        <v>#DIV/0!</v>
      </c>
    </row>
    <row r="78" spans="1:52" ht="25.5" customHeight="1" hidden="1">
      <c r="A78" s="187" t="s">
        <v>96</v>
      </c>
      <c r="B78" s="191" t="s">
        <v>97</v>
      </c>
      <c r="C78" s="207">
        <f>54252+5924</f>
        <v>60176</v>
      </c>
      <c r="D78" s="208"/>
      <c r="E78" s="207"/>
      <c r="F78" s="207"/>
      <c r="G78" s="207"/>
      <c r="H78" s="207"/>
      <c r="I78" s="131"/>
      <c r="J78" s="130">
        <v>50</v>
      </c>
      <c r="K78" s="131">
        <f>I78-C78</f>
        <v>-60176</v>
      </c>
      <c r="L78" s="132">
        <v>108867</v>
      </c>
      <c r="M78" s="209">
        <v>50</v>
      </c>
      <c r="N78" s="132">
        <v>54433.5</v>
      </c>
      <c r="O78" s="134">
        <v>117215.7</v>
      </c>
      <c r="P78" s="133"/>
      <c r="Q78" s="134">
        <f>O78*P78/100</f>
        <v>0</v>
      </c>
      <c r="R78" s="133"/>
      <c r="S78" s="135">
        <f>O78*P78/100</f>
        <v>0</v>
      </c>
      <c r="T78" s="133">
        <v>100</v>
      </c>
      <c r="U78" s="135" t="e">
        <f>W78+Y78+AA78+AC78+AE78+AG78+AJ78+#REF!+AL78</f>
        <v>#REF!</v>
      </c>
      <c r="V78" s="136"/>
      <c r="W78" s="135">
        <f>V78*T78/100</f>
        <v>0</v>
      </c>
      <c r="X78" s="137"/>
      <c r="Y78" s="135">
        <f>X78*T78/100</f>
        <v>0</v>
      </c>
      <c r="Z78" s="137"/>
      <c r="AA78" s="136">
        <f>Z78*T78/100</f>
        <v>0</v>
      </c>
      <c r="AB78" s="137"/>
      <c r="AC78" s="136">
        <f>AB78*T78/100</f>
        <v>0</v>
      </c>
      <c r="AD78" s="137"/>
      <c r="AE78" s="136">
        <f>AD78*T78/100</f>
        <v>0</v>
      </c>
      <c r="AF78" s="137"/>
      <c r="AG78" s="136">
        <f>AF78*T78/100</f>
        <v>0</v>
      </c>
      <c r="AH78" s="136"/>
      <c r="AI78" s="137"/>
      <c r="AJ78" s="136">
        <f>AI78*T78/100</f>
        <v>0</v>
      </c>
      <c r="AK78" s="16"/>
      <c r="AL78" s="138">
        <f>AK78*T78/100</f>
        <v>0</v>
      </c>
      <c r="AM78" s="138"/>
      <c r="AN78" s="138"/>
      <c r="AO78" s="138"/>
      <c r="AP78" s="138"/>
      <c r="AQ78" s="16"/>
      <c r="AR78" s="16"/>
      <c r="AS78" s="16"/>
      <c r="AT78" s="16"/>
      <c r="AU78" s="16"/>
      <c r="AV78" s="113">
        <f t="shared" si="31"/>
        <v>0</v>
      </c>
      <c r="AW78" s="290">
        <f t="shared" si="31"/>
        <v>0</v>
      </c>
      <c r="AX78" s="127"/>
      <c r="AY78" s="152"/>
      <c r="AZ78" s="155" t="e">
        <f t="shared" si="32"/>
        <v>#DIV/0!</v>
      </c>
    </row>
    <row r="79" spans="1:52" ht="12.75" customHeight="1" hidden="1">
      <c r="A79" s="187" t="s">
        <v>98</v>
      </c>
      <c r="B79" s="191" t="s">
        <v>99</v>
      </c>
      <c r="C79" s="207">
        <v>46</v>
      </c>
      <c r="D79" s="208"/>
      <c r="E79" s="207"/>
      <c r="F79" s="207"/>
      <c r="G79" s="207"/>
      <c r="H79" s="207"/>
      <c r="I79" s="131"/>
      <c r="J79" s="130"/>
      <c r="K79" s="131">
        <f>I79-C79</f>
        <v>-46</v>
      </c>
      <c r="L79" s="132"/>
      <c r="M79" s="209">
        <v>50</v>
      </c>
      <c r="N79" s="132"/>
      <c r="O79" s="134">
        <v>146.1</v>
      </c>
      <c r="P79" s="133"/>
      <c r="Q79" s="134">
        <f>O79*P79/100</f>
        <v>0</v>
      </c>
      <c r="R79" s="133"/>
      <c r="S79" s="135">
        <f>O79*P79/100</f>
        <v>0</v>
      </c>
      <c r="T79" s="133">
        <v>100</v>
      </c>
      <c r="U79" s="135" t="e">
        <f>W79+Y79+AA79+AC79+AE79+AG79+AJ79+#REF!+AL79</f>
        <v>#REF!</v>
      </c>
      <c r="V79" s="136"/>
      <c r="W79" s="135">
        <f>V79*T79/100</f>
        <v>0</v>
      </c>
      <c r="X79" s="137"/>
      <c r="Y79" s="135">
        <f>X79*T79/100</f>
        <v>0</v>
      </c>
      <c r="Z79" s="137"/>
      <c r="AA79" s="136">
        <f>Z79*T79/100</f>
        <v>0</v>
      </c>
      <c r="AB79" s="137"/>
      <c r="AC79" s="136">
        <f>AB79*T79/100</f>
        <v>0</v>
      </c>
      <c r="AD79" s="137"/>
      <c r="AE79" s="136">
        <f>AD79*T79/100</f>
        <v>0</v>
      </c>
      <c r="AF79" s="137"/>
      <c r="AG79" s="136">
        <f>AF79*T79/100</f>
        <v>0</v>
      </c>
      <c r="AH79" s="136"/>
      <c r="AI79" s="137"/>
      <c r="AJ79" s="136">
        <f>AI79*T79/100</f>
        <v>0</v>
      </c>
      <c r="AK79" s="16"/>
      <c r="AL79" s="138">
        <f>AK79*T79/100</f>
        <v>0</v>
      </c>
      <c r="AM79" s="138"/>
      <c r="AN79" s="138"/>
      <c r="AO79" s="138"/>
      <c r="AP79" s="138"/>
      <c r="AQ79" s="16"/>
      <c r="AR79" s="16"/>
      <c r="AS79" s="16"/>
      <c r="AT79" s="16"/>
      <c r="AU79" s="16"/>
      <c r="AV79" s="113">
        <f t="shared" si="31"/>
        <v>0</v>
      </c>
      <c r="AW79" s="290">
        <f t="shared" si="31"/>
        <v>0</v>
      </c>
      <c r="AX79" s="127"/>
      <c r="AY79" s="152"/>
      <c r="AZ79" s="155" t="e">
        <f t="shared" si="32"/>
        <v>#DIV/0!</v>
      </c>
    </row>
    <row r="80" spans="1:52" ht="129" customHeight="1">
      <c r="A80" s="227" t="s">
        <v>147</v>
      </c>
      <c r="B80" s="228" t="s">
        <v>176</v>
      </c>
      <c r="C80" s="129">
        <f>C83+C82+C81</f>
        <v>71930</v>
      </c>
      <c r="D80" s="129">
        <f>D83+D82+D81</f>
        <v>0</v>
      </c>
      <c r="E80" s="129">
        <f>E83+E82+E81</f>
        <v>0</v>
      </c>
      <c r="F80" s="129">
        <f>F83+F82+F81</f>
        <v>0</v>
      </c>
      <c r="G80" s="129">
        <f>G83+G82+G81</f>
        <v>0</v>
      </c>
      <c r="H80" s="129"/>
      <c r="I80" s="129"/>
      <c r="J80" s="129">
        <f>J83+J82+J81</f>
        <v>100</v>
      </c>
      <c r="K80" s="129">
        <f>K83+K82+K81</f>
        <v>-52659.2</v>
      </c>
      <c r="L80" s="229">
        <f>L81+L82+L83</f>
        <v>73107.2</v>
      </c>
      <c r="M80" s="133"/>
      <c r="N80" s="132">
        <f>N81+N82+N83</f>
        <v>73107.2</v>
      </c>
      <c r="O80" s="134">
        <f>O81+O82+O83</f>
        <v>74037.8</v>
      </c>
      <c r="P80" s="133"/>
      <c r="Q80" s="134">
        <f>Q81+Q82+Q83</f>
        <v>0</v>
      </c>
      <c r="R80" s="133"/>
      <c r="S80" s="135">
        <f>O80*P80/100</f>
        <v>0</v>
      </c>
      <c r="T80" s="133">
        <v>100</v>
      </c>
      <c r="U80" s="135" t="e">
        <f>W80+Y80+AA80+AC80+AE80+AG80+AJ80+#REF!+AL80</f>
        <v>#REF!</v>
      </c>
      <c r="V80" s="136">
        <f>117436.3-69.9</f>
        <v>117366.40000000001</v>
      </c>
      <c r="W80" s="135">
        <f>V80*50%</f>
        <v>58683.200000000004</v>
      </c>
      <c r="X80" s="137">
        <v>9311.1</v>
      </c>
      <c r="Y80" s="135">
        <f>X80*50%</f>
        <v>4655.55</v>
      </c>
      <c r="Z80" s="137">
        <v>15677.1</v>
      </c>
      <c r="AA80" s="136">
        <f>Z80*50%</f>
        <v>7838.55</v>
      </c>
      <c r="AB80" s="137">
        <v>1415.6</v>
      </c>
      <c r="AC80" s="136">
        <f>AB80*50%</f>
        <v>707.8</v>
      </c>
      <c r="AD80" s="137">
        <v>1557.3</v>
      </c>
      <c r="AE80" s="136">
        <f>AD80*50%</f>
        <v>778.65</v>
      </c>
      <c r="AF80" s="137">
        <v>70</v>
      </c>
      <c r="AG80" s="136">
        <f>AF80*50%</f>
        <v>35</v>
      </c>
      <c r="AH80" s="136">
        <v>100</v>
      </c>
      <c r="AI80" s="137">
        <v>5.5</v>
      </c>
      <c r="AJ80" s="136">
        <v>5.5</v>
      </c>
      <c r="AK80" s="230">
        <v>0.855</v>
      </c>
      <c r="AL80" s="138">
        <v>0.9</v>
      </c>
      <c r="AM80" s="138">
        <v>1146014</v>
      </c>
      <c r="AN80" s="138">
        <v>1146014</v>
      </c>
      <c r="AO80" s="138">
        <v>1146014</v>
      </c>
      <c r="AP80" s="138">
        <v>1146014</v>
      </c>
      <c r="AQ80" s="22">
        <v>1146014</v>
      </c>
      <c r="AR80" s="22">
        <v>1146014</v>
      </c>
      <c r="AS80" s="22">
        <v>1146014</v>
      </c>
      <c r="AT80" s="22">
        <v>1146014</v>
      </c>
      <c r="AU80" s="22"/>
      <c r="AV80" s="113">
        <f>'[1]Объем доходов на 2018год'!$G$25</f>
        <v>408000</v>
      </c>
      <c r="AW80" s="290">
        <f>'[3]исполнение на 01.07.2018г.'!$AW$80</f>
        <v>306000</v>
      </c>
      <c r="AX80" s="127">
        <f>'[3]исполнение на 01.07.2018г.'!$AX$80</f>
        <v>474120.79000000004</v>
      </c>
      <c r="AY80" s="146">
        <f>AX80-AW80</f>
        <v>168120.79000000004</v>
      </c>
      <c r="AZ80" s="155">
        <f>AX80/AW80*100</f>
        <v>154.94143464052289</v>
      </c>
    </row>
    <row r="81" spans="1:52" ht="30.75" customHeight="1">
      <c r="A81" s="227" t="s">
        <v>148</v>
      </c>
      <c r="B81" s="183" t="s">
        <v>126</v>
      </c>
      <c r="C81" s="207"/>
      <c r="D81" s="207"/>
      <c r="E81" s="207"/>
      <c r="F81" s="207"/>
      <c r="G81" s="207"/>
      <c r="H81" s="207"/>
      <c r="I81" s="131"/>
      <c r="J81" s="129"/>
      <c r="K81" s="131"/>
      <c r="L81" s="132"/>
      <c r="M81" s="231"/>
      <c r="N81" s="132"/>
      <c r="O81" s="134"/>
      <c r="P81" s="133"/>
      <c r="Q81" s="134"/>
      <c r="R81" s="133"/>
      <c r="S81" s="135"/>
      <c r="T81" s="133"/>
      <c r="U81" s="135"/>
      <c r="V81" s="136"/>
      <c r="W81" s="135"/>
      <c r="X81" s="137"/>
      <c r="Y81" s="135"/>
      <c r="Z81" s="137"/>
      <c r="AA81" s="136">
        <f>Z81*T76/100</f>
        <v>0</v>
      </c>
      <c r="AB81" s="137"/>
      <c r="AC81" s="136"/>
      <c r="AD81" s="137"/>
      <c r="AE81" s="136"/>
      <c r="AF81" s="137"/>
      <c r="AG81" s="136"/>
      <c r="AH81" s="136"/>
      <c r="AI81" s="137"/>
      <c r="AJ81" s="136"/>
      <c r="AK81" s="16"/>
      <c r="AL81" s="138"/>
      <c r="AM81" s="138">
        <v>96000</v>
      </c>
      <c r="AN81" s="138">
        <v>96000</v>
      </c>
      <c r="AO81" s="138">
        <v>96000</v>
      </c>
      <c r="AP81" s="138">
        <v>96000</v>
      </c>
      <c r="AQ81" s="46">
        <v>96000</v>
      </c>
      <c r="AR81" s="46">
        <v>96000</v>
      </c>
      <c r="AS81" s="46">
        <v>96000</v>
      </c>
      <c r="AT81" s="46">
        <v>96000</v>
      </c>
      <c r="AU81" s="46"/>
      <c r="AV81" s="150">
        <f>'[1]Объем доходов на 2018год'!$G$36</f>
        <v>126000</v>
      </c>
      <c r="AW81" s="290">
        <f>'[3]исполнение на 01.07.2018г.'!$AW$81</f>
        <v>94500</v>
      </c>
      <c r="AX81" s="232"/>
      <c r="AY81" s="146">
        <f>AX81-AW81</f>
        <v>-94500</v>
      </c>
      <c r="AZ81" s="155">
        <f t="shared" si="32"/>
        <v>0</v>
      </c>
    </row>
    <row r="82" spans="1:52" ht="18.75" hidden="1">
      <c r="A82" s="227" t="s">
        <v>100</v>
      </c>
      <c r="B82" s="183" t="s">
        <v>125</v>
      </c>
      <c r="C82" s="129">
        <f>C83+C84+C85+C86+C87+C88</f>
        <v>35965</v>
      </c>
      <c r="D82" s="129">
        <f>D83+D84+D85+D86+D87+D88</f>
        <v>0</v>
      </c>
      <c r="E82" s="129">
        <f>E83+E84+E85+E86+E87+E88</f>
        <v>0</v>
      </c>
      <c r="F82" s="129">
        <f>F83+F84+F85+F86+F87+F88</f>
        <v>0</v>
      </c>
      <c r="G82" s="129">
        <f>G83+G84+G85+G86+G87+G88</f>
        <v>0</v>
      </c>
      <c r="H82" s="129"/>
      <c r="I82" s="129">
        <f>I83+I84+I85+I86+I87+I88</f>
        <v>18147.8</v>
      </c>
      <c r="J82" s="130">
        <v>100</v>
      </c>
      <c r="K82" s="131">
        <f aca="true" t="shared" si="33" ref="K82:K88">I82-C82</f>
        <v>-17817.2</v>
      </c>
      <c r="L82" s="132">
        <f>L83+L84+L85+L86+L87+L88</f>
        <v>46243.6</v>
      </c>
      <c r="M82" s="134"/>
      <c r="N82" s="132">
        <f>N83+N84+N85+N86+N87+N88</f>
        <v>46243.6</v>
      </c>
      <c r="O82" s="134">
        <v>50112.8</v>
      </c>
      <c r="P82" s="133">
        <v>100</v>
      </c>
      <c r="Q82" s="134">
        <f>Q83+Q84+Q85+Q86+Q87+Q88</f>
        <v>0</v>
      </c>
      <c r="R82" s="133">
        <v>100</v>
      </c>
      <c r="S82" s="135">
        <f aca="true" t="shared" si="34" ref="S82:S88">O82*P82/100</f>
        <v>50112.8</v>
      </c>
      <c r="T82" s="133">
        <v>100</v>
      </c>
      <c r="U82" s="135" t="e">
        <f>W82+Y82+AA82+AC82+AE82+AG82+AJ82+#REF!+AL82</f>
        <v>#REF!</v>
      </c>
      <c r="V82" s="136"/>
      <c r="W82" s="135">
        <f aca="true" t="shared" si="35" ref="W82:W88">V82*T82/100</f>
        <v>0</v>
      </c>
      <c r="X82" s="137">
        <v>5465</v>
      </c>
      <c r="Y82" s="135">
        <f aca="true" t="shared" si="36" ref="Y82:Y88">X82*T82/100</f>
        <v>5465</v>
      </c>
      <c r="Z82" s="137">
        <v>7192.5</v>
      </c>
      <c r="AA82" s="136">
        <f aca="true" t="shared" si="37" ref="AA82:AA88">Z82*T82/100</f>
        <v>7192.5</v>
      </c>
      <c r="AB82" s="137">
        <v>1932.5</v>
      </c>
      <c r="AC82" s="136">
        <f aca="true" t="shared" si="38" ref="AC82:AC88">AB82*T82/100</f>
        <v>1932.5</v>
      </c>
      <c r="AD82" s="137">
        <v>1655</v>
      </c>
      <c r="AE82" s="136">
        <f aca="true" t="shared" si="39" ref="AE82:AE88">AD82*T82/100</f>
        <v>1655</v>
      </c>
      <c r="AF82" s="137">
        <v>22.6</v>
      </c>
      <c r="AG82" s="136">
        <f aca="true" t="shared" si="40" ref="AG82:AG88">AF82*T82/100</f>
        <v>22.6</v>
      </c>
      <c r="AH82" s="136"/>
      <c r="AI82" s="137"/>
      <c r="AJ82" s="136">
        <f aca="true" t="shared" si="41" ref="AJ82:AJ88">AI82*T82/100</f>
        <v>0</v>
      </c>
      <c r="AK82" s="16"/>
      <c r="AL82" s="138">
        <f aca="true" t="shared" si="42" ref="AL82:AL88">AK82*T82/100</f>
        <v>0</v>
      </c>
      <c r="AM82" s="138">
        <f aca="true" t="shared" si="43" ref="AM82:AP88">AL82*W82/100</f>
        <v>0</v>
      </c>
      <c r="AN82" s="138">
        <f t="shared" si="43"/>
        <v>0</v>
      </c>
      <c r="AO82" s="138">
        <f t="shared" si="43"/>
        <v>0</v>
      </c>
      <c r="AP82" s="138">
        <f t="shared" si="43"/>
        <v>0</v>
      </c>
      <c r="AQ82" s="16"/>
      <c r="AR82" s="16"/>
      <c r="AS82" s="16"/>
      <c r="AT82" s="16"/>
      <c r="AU82" s="16"/>
      <c r="AV82" s="113">
        <f aca="true" t="shared" si="44" ref="AV82:AV98">AP82+AQ82</f>
        <v>0</v>
      </c>
      <c r="AW82" s="290">
        <f aca="true" t="shared" si="45" ref="AW82:AW98">AQ82+AR82</f>
        <v>0</v>
      </c>
      <c r="AX82" s="127"/>
      <c r="AY82" s="146">
        <f aca="true" t="shared" si="46" ref="AY82:AY103">AX82-AW82</f>
        <v>0</v>
      </c>
      <c r="AZ82" s="155" t="e">
        <f t="shared" si="32"/>
        <v>#DIV/0!</v>
      </c>
    </row>
    <row r="83" spans="1:52" ht="18.75" hidden="1">
      <c r="A83" s="227"/>
      <c r="B83" s="233" t="s">
        <v>101</v>
      </c>
      <c r="C83" s="129">
        <v>35965</v>
      </c>
      <c r="D83" s="130"/>
      <c r="E83" s="129"/>
      <c r="F83" s="129"/>
      <c r="G83" s="129"/>
      <c r="H83" s="129"/>
      <c r="I83" s="131">
        <v>1123</v>
      </c>
      <c r="J83" s="130"/>
      <c r="K83" s="131">
        <f t="shared" si="33"/>
        <v>-34842</v>
      </c>
      <c r="L83" s="132">
        <v>26863.6</v>
      </c>
      <c r="M83" s="134" t="s">
        <v>46</v>
      </c>
      <c r="N83" s="132">
        <v>26863.6</v>
      </c>
      <c r="O83" s="134">
        <v>23925</v>
      </c>
      <c r="P83" s="133"/>
      <c r="Q83" s="134">
        <f aca="true" t="shared" si="47" ref="Q83:Q88">O83*P83/100</f>
        <v>0</v>
      </c>
      <c r="R83" s="133"/>
      <c r="S83" s="135">
        <f t="shared" si="34"/>
        <v>0</v>
      </c>
      <c r="T83" s="133">
        <v>100</v>
      </c>
      <c r="U83" s="135" t="e">
        <f>W83+Y83+AA83+AC83+AE83+AG83+AJ83+#REF!+AL83</f>
        <v>#REF!</v>
      </c>
      <c r="V83" s="136"/>
      <c r="W83" s="135">
        <f t="shared" si="35"/>
        <v>0</v>
      </c>
      <c r="X83" s="137"/>
      <c r="Y83" s="135">
        <f t="shared" si="36"/>
        <v>0</v>
      </c>
      <c r="Z83" s="137"/>
      <c r="AA83" s="136">
        <f t="shared" si="37"/>
        <v>0</v>
      </c>
      <c r="AB83" s="137"/>
      <c r="AC83" s="136">
        <f t="shared" si="38"/>
        <v>0</v>
      </c>
      <c r="AD83" s="137"/>
      <c r="AE83" s="136">
        <f t="shared" si="39"/>
        <v>0</v>
      </c>
      <c r="AF83" s="137"/>
      <c r="AG83" s="136">
        <f t="shared" si="40"/>
        <v>0</v>
      </c>
      <c r="AH83" s="136"/>
      <c r="AI83" s="137"/>
      <c r="AJ83" s="136">
        <f t="shared" si="41"/>
        <v>0</v>
      </c>
      <c r="AK83" s="16"/>
      <c r="AL83" s="138">
        <f t="shared" si="42"/>
        <v>0</v>
      </c>
      <c r="AM83" s="138">
        <f t="shared" si="43"/>
        <v>0</v>
      </c>
      <c r="AN83" s="138">
        <f t="shared" si="43"/>
        <v>0</v>
      </c>
      <c r="AO83" s="138">
        <f t="shared" si="43"/>
        <v>0</v>
      </c>
      <c r="AP83" s="138">
        <f t="shared" si="43"/>
        <v>0</v>
      </c>
      <c r="AQ83" s="16"/>
      <c r="AR83" s="16"/>
      <c r="AS83" s="16"/>
      <c r="AT83" s="16"/>
      <c r="AU83" s="16"/>
      <c r="AV83" s="113">
        <f t="shared" si="44"/>
        <v>0</v>
      </c>
      <c r="AW83" s="290">
        <f t="shared" si="45"/>
        <v>0</v>
      </c>
      <c r="AX83" s="127"/>
      <c r="AY83" s="146">
        <f t="shared" si="46"/>
        <v>0</v>
      </c>
      <c r="AZ83" s="155" t="e">
        <f t="shared" si="32"/>
        <v>#DIV/0!</v>
      </c>
    </row>
    <row r="84" spans="1:52" ht="18.75" hidden="1">
      <c r="A84" s="227"/>
      <c r="B84" s="233" t="s">
        <v>102</v>
      </c>
      <c r="C84" s="129"/>
      <c r="D84" s="130"/>
      <c r="E84" s="129"/>
      <c r="F84" s="129"/>
      <c r="G84" s="129"/>
      <c r="H84" s="129"/>
      <c r="I84" s="131">
        <v>5465</v>
      </c>
      <c r="J84" s="130"/>
      <c r="K84" s="131">
        <f t="shared" si="33"/>
        <v>5465</v>
      </c>
      <c r="L84" s="132">
        <v>5300</v>
      </c>
      <c r="M84" s="134" t="s">
        <v>46</v>
      </c>
      <c r="N84" s="132">
        <v>5300</v>
      </c>
      <c r="O84" s="134"/>
      <c r="P84" s="133"/>
      <c r="Q84" s="134">
        <f t="shared" si="47"/>
        <v>0</v>
      </c>
      <c r="R84" s="133"/>
      <c r="S84" s="135">
        <f t="shared" si="34"/>
        <v>0</v>
      </c>
      <c r="T84" s="133">
        <v>100</v>
      </c>
      <c r="U84" s="135" t="e">
        <f>W84+Y84+AA84+AC84+AE84+AG84+AJ84+#REF!+AL84</f>
        <v>#REF!</v>
      </c>
      <c r="V84" s="136"/>
      <c r="W84" s="135">
        <f t="shared" si="35"/>
        <v>0</v>
      </c>
      <c r="X84" s="137"/>
      <c r="Y84" s="135">
        <f t="shared" si="36"/>
        <v>0</v>
      </c>
      <c r="Z84" s="137"/>
      <c r="AA84" s="136">
        <f t="shared" si="37"/>
        <v>0</v>
      </c>
      <c r="AB84" s="137"/>
      <c r="AC84" s="136">
        <f t="shared" si="38"/>
        <v>0</v>
      </c>
      <c r="AD84" s="137"/>
      <c r="AE84" s="136">
        <f t="shared" si="39"/>
        <v>0</v>
      </c>
      <c r="AF84" s="137"/>
      <c r="AG84" s="136">
        <f t="shared" si="40"/>
        <v>0</v>
      </c>
      <c r="AH84" s="136"/>
      <c r="AI84" s="137"/>
      <c r="AJ84" s="136">
        <f t="shared" si="41"/>
        <v>0</v>
      </c>
      <c r="AK84" s="16"/>
      <c r="AL84" s="138">
        <f t="shared" si="42"/>
        <v>0</v>
      </c>
      <c r="AM84" s="138">
        <f t="shared" si="43"/>
        <v>0</v>
      </c>
      <c r="AN84" s="138">
        <f t="shared" si="43"/>
        <v>0</v>
      </c>
      <c r="AO84" s="138">
        <f t="shared" si="43"/>
        <v>0</v>
      </c>
      <c r="AP84" s="138">
        <f t="shared" si="43"/>
        <v>0</v>
      </c>
      <c r="AQ84" s="16"/>
      <c r="AR84" s="16"/>
      <c r="AS84" s="16"/>
      <c r="AT84" s="16"/>
      <c r="AU84" s="16"/>
      <c r="AV84" s="113">
        <f t="shared" si="44"/>
        <v>0</v>
      </c>
      <c r="AW84" s="290">
        <f t="shared" si="45"/>
        <v>0</v>
      </c>
      <c r="AX84" s="127"/>
      <c r="AY84" s="146">
        <f t="shared" si="46"/>
        <v>0</v>
      </c>
      <c r="AZ84" s="155" t="e">
        <f t="shared" si="32"/>
        <v>#DIV/0!</v>
      </c>
    </row>
    <row r="85" spans="1:52" ht="18.75" hidden="1">
      <c r="A85" s="227"/>
      <c r="B85" s="233" t="s">
        <v>103</v>
      </c>
      <c r="C85" s="129"/>
      <c r="D85" s="130"/>
      <c r="E85" s="129"/>
      <c r="F85" s="129"/>
      <c r="G85" s="129"/>
      <c r="H85" s="129"/>
      <c r="I85" s="131">
        <v>7760</v>
      </c>
      <c r="J85" s="130"/>
      <c r="K85" s="131">
        <f t="shared" si="33"/>
        <v>7760</v>
      </c>
      <c r="L85" s="132">
        <v>9060</v>
      </c>
      <c r="M85" s="134" t="s">
        <v>46</v>
      </c>
      <c r="N85" s="132">
        <v>9060</v>
      </c>
      <c r="O85" s="134"/>
      <c r="P85" s="133"/>
      <c r="Q85" s="134">
        <f t="shared" si="47"/>
        <v>0</v>
      </c>
      <c r="R85" s="133"/>
      <c r="S85" s="135">
        <f t="shared" si="34"/>
        <v>0</v>
      </c>
      <c r="T85" s="133">
        <v>100</v>
      </c>
      <c r="U85" s="135" t="e">
        <f>W85+Y85+AA85+AC85+AE85+AG85+AJ85+#REF!+AL85</f>
        <v>#REF!</v>
      </c>
      <c r="V85" s="136"/>
      <c r="W85" s="135">
        <f t="shared" si="35"/>
        <v>0</v>
      </c>
      <c r="X85" s="137"/>
      <c r="Y85" s="135">
        <f t="shared" si="36"/>
        <v>0</v>
      </c>
      <c r="Z85" s="137"/>
      <c r="AA85" s="136">
        <f t="shared" si="37"/>
        <v>0</v>
      </c>
      <c r="AB85" s="137"/>
      <c r="AC85" s="136">
        <f t="shared" si="38"/>
        <v>0</v>
      </c>
      <c r="AD85" s="137"/>
      <c r="AE85" s="136">
        <f t="shared" si="39"/>
        <v>0</v>
      </c>
      <c r="AF85" s="137"/>
      <c r="AG85" s="136">
        <f t="shared" si="40"/>
        <v>0</v>
      </c>
      <c r="AH85" s="136"/>
      <c r="AI85" s="137"/>
      <c r="AJ85" s="136">
        <f t="shared" si="41"/>
        <v>0</v>
      </c>
      <c r="AK85" s="16"/>
      <c r="AL85" s="138">
        <f t="shared" si="42"/>
        <v>0</v>
      </c>
      <c r="AM85" s="138">
        <f t="shared" si="43"/>
        <v>0</v>
      </c>
      <c r="AN85" s="138">
        <f t="shared" si="43"/>
        <v>0</v>
      </c>
      <c r="AO85" s="138">
        <f t="shared" si="43"/>
        <v>0</v>
      </c>
      <c r="AP85" s="138">
        <f t="shared" si="43"/>
        <v>0</v>
      </c>
      <c r="AQ85" s="16"/>
      <c r="AR85" s="16"/>
      <c r="AS85" s="16"/>
      <c r="AT85" s="16"/>
      <c r="AU85" s="16"/>
      <c r="AV85" s="113">
        <f t="shared" si="44"/>
        <v>0</v>
      </c>
      <c r="AW85" s="290">
        <f t="shared" si="45"/>
        <v>0</v>
      </c>
      <c r="AX85" s="127"/>
      <c r="AY85" s="146">
        <f t="shared" si="46"/>
        <v>0</v>
      </c>
      <c r="AZ85" s="155" t="e">
        <f t="shared" si="32"/>
        <v>#DIV/0!</v>
      </c>
    </row>
    <row r="86" spans="1:52" ht="18.75" hidden="1">
      <c r="A86" s="227"/>
      <c r="B86" s="233" t="s">
        <v>104</v>
      </c>
      <c r="C86" s="129"/>
      <c r="D86" s="130"/>
      <c r="E86" s="129"/>
      <c r="F86" s="129"/>
      <c r="G86" s="129"/>
      <c r="H86" s="129"/>
      <c r="I86" s="131">
        <v>2085</v>
      </c>
      <c r="J86" s="130"/>
      <c r="K86" s="131">
        <f t="shared" si="33"/>
        <v>2085</v>
      </c>
      <c r="L86" s="132">
        <v>2297</v>
      </c>
      <c r="M86" s="134" t="s">
        <v>46</v>
      </c>
      <c r="N86" s="132">
        <v>2297</v>
      </c>
      <c r="O86" s="134"/>
      <c r="P86" s="133"/>
      <c r="Q86" s="134">
        <f t="shared" si="47"/>
        <v>0</v>
      </c>
      <c r="R86" s="133"/>
      <c r="S86" s="135">
        <f t="shared" si="34"/>
        <v>0</v>
      </c>
      <c r="T86" s="133">
        <v>100</v>
      </c>
      <c r="U86" s="135" t="e">
        <f>W86+Y86+AA86+AC86+AE86+AG86+AJ86+#REF!+AL86</f>
        <v>#REF!</v>
      </c>
      <c r="V86" s="136"/>
      <c r="W86" s="135">
        <f t="shared" si="35"/>
        <v>0</v>
      </c>
      <c r="X86" s="137"/>
      <c r="Y86" s="135">
        <f t="shared" si="36"/>
        <v>0</v>
      </c>
      <c r="Z86" s="137"/>
      <c r="AA86" s="136">
        <f t="shared" si="37"/>
        <v>0</v>
      </c>
      <c r="AB86" s="137"/>
      <c r="AC86" s="136">
        <f t="shared" si="38"/>
        <v>0</v>
      </c>
      <c r="AD86" s="137"/>
      <c r="AE86" s="136">
        <f t="shared" si="39"/>
        <v>0</v>
      </c>
      <c r="AF86" s="137"/>
      <c r="AG86" s="136">
        <f t="shared" si="40"/>
        <v>0</v>
      </c>
      <c r="AH86" s="136"/>
      <c r="AI86" s="137"/>
      <c r="AJ86" s="136">
        <f t="shared" si="41"/>
        <v>0</v>
      </c>
      <c r="AK86" s="16"/>
      <c r="AL86" s="138">
        <f t="shared" si="42"/>
        <v>0</v>
      </c>
      <c r="AM86" s="138">
        <f t="shared" si="43"/>
        <v>0</v>
      </c>
      <c r="AN86" s="138">
        <f t="shared" si="43"/>
        <v>0</v>
      </c>
      <c r="AO86" s="138">
        <f t="shared" si="43"/>
        <v>0</v>
      </c>
      <c r="AP86" s="138">
        <f t="shared" si="43"/>
        <v>0</v>
      </c>
      <c r="AQ86" s="16"/>
      <c r="AR86" s="16"/>
      <c r="AS86" s="16"/>
      <c r="AT86" s="16"/>
      <c r="AU86" s="16"/>
      <c r="AV86" s="113">
        <f t="shared" si="44"/>
        <v>0</v>
      </c>
      <c r="AW86" s="290">
        <f t="shared" si="45"/>
        <v>0</v>
      </c>
      <c r="AX86" s="127"/>
      <c r="AY86" s="146">
        <f t="shared" si="46"/>
        <v>0</v>
      </c>
      <c r="AZ86" s="155" t="e">
        <f t="shared" si="32"/>
        <v>#DIV/0!</v>
      </c>
    </row>
    <row r="87" spans="1:52" ht="18.75" hidden="1">
      <c r="A87" s="227"/>
      <c r="B87" s="233" t="s">
        <v>105</v>
      </c>
      <c r="C87" s="129"/>
      <c r="D87" s="130"/>
      <c r="E87" s="129"/>
      <c r="F87" s="129"/>
      <c r="G87" s="129"/>
      <c r="H87" s="129"/>
      <c r="I87" s="131">
        <v>1690</v>
      </c>
      <c r="J87" s="130"/>
      <c r="K87" s="131">
        <f t="shared" si="33"/>
        <v>1690</v>
      </c>
      <c r="L87" s="132">
        <v>2723</v>
      </c>
      <c r="M87" s="134" t="s">
        <v>46</v>
      </c>
      <c r="N87" s="132">
        <v>2723</v>
      </c>
      <c r="O87" s="134"/>
      <c r="P87" s="133"/>
      <c r="Q87" s="134">
        <f t="shared" si="47"/>
        <v>0</v>
      </c>
      <c r="R87" s="133"/>
      <c r="S87" s="135">
        <f t="shared" si="34"/>
        <v>0</v>
      </c>
      <c r="T87" s="133">
        <v>100</v>
      </c>
      <c r="U87" s="135" t="e">
        <f>W87+Y87+AA87+AC87+AE87+AG87+AJ87+#REF!+AL87</f>
        <v>#REF!</v>
      </c>
      <c r="V87" s="136"/>
      <c r="W87" s="135">
        <f t="shared" si="35"/>
        <v>0</v>
      </c>
      <c r="X87" s="137"/>
      <c r="Y87" s="135">
        <f t="shared" si="36"/>
        <v>0</v>
      </c>
      <c r="Z87" s="137"/>
      <c r="AA87" s="136">
        <f t="shared" si="37"/>
        <v>0</v>
      </c>
      <c r="AB87" s="137"/>
      <c r="AC87" s="136">
        <f t="shared" si="38"/>
        <v>0</v>
      </c>
      <c r="AD87" s="137"/>
      <c r="AE87" s="136">
        <f t="shared" si="39"/>
        <v>0</v>
      </c>
      <c r="AF87" s="137"/>
      <c r="AG87" s="136">
        <f t="shared" si="40"/>
        <v>0</v>
      </c>
      <c r="AH87" s="136"/>
      <c r="AI87" s="137"/>
      <c r="AJ87" s="136">
        <f t="shared" si="41"/>
        <v>0</v>
      </c>
      <c r="AK87" s="16"/>
      <c r="AL87" s="138">
        <f t="shared" si="42"/>
        <v>0</v>
      </c>
      <c r="AM87" s="138">
        <f t="shared" si="43"/>
        <v>0</v>
      </c>
      <c r="AN87" s="138">
        <f t="shared" si="43"/>
        <v>0</v>
      </c>
      <c r="AO87" s="138">
        <f t="shared" si="43"/>
        <v>0</v>
      </c>
      <c r="AP87" s="138">
        <f t="shared" si="43"/>
        <v>0</v>
      </c>
      <c r="AQ87" s="16"/>
      <c r="AR87" s="16"/>
      <c r="AS87" s="16"/>
      <c r="AT87" s="16"/>
      <c r="AU87" s="16"/>
      <c r="AV87" s="113">
        <f t="shared" si="44"/>
        <v>0</v>
      </c>
      <c r="AW87" s="290">
        <f t="shared" si="45"/>
        <v>0</v>
      </c>
      <c r="AX87" s="127"/>
      <c r="AY87" s="146">
        <f t="shared" si="46"/>
        <v>0</v>
      </c>
      <c r="AZ87" s="155" t="e">
        <f t="shared" si="32"/>
        <v>#DIV/0!</v>
      </c>
    </row>
    <row r="88" spans="1:52" ht="18.75" hidden="1">
      <c r="A88" s="227"/>
      <c r="B88" s="233" t="s">
        <v>106</v>
      </c>
      <c r="C88" s="129"/>
      <c r="D88" s="130"/>
      <c r="E88" s="129"/>
      <c r="F88" s="129"/>
      <c r="G88" s="129"/>
      <c r="H88" s="129"/>
      <c r="I88" s="131">
        <v>24.8</v>
      </c>
      <c r="J88" s="130"/>
      <c r="K88" s="131">
        <f t="shared" si="33"/>
        <v>24.8</v>
      </c>
      <c r="L88" s="132"/>
      <c r="M88" s="134" t="s">
        <v>46</v>
      </c>
      <c r="N88" s="132"/>
      <c r="O88" s="134"/>
      <c r="P88" s="133"/>
      <c r="Q88" s="134">
        <f t="shared" si="47"/>
        <v>0</v>
      </c>
      <c r="R88" s="133"/>
      <c r="S88" s="135">
        <f t="shared" si="34"/>
        <v>0</v>
      </c>
      <c r="T88" s="133">
        <v>100</v>
      </c>
      <c r="U88" s="135" t="e">
        <f>W88+Y88+AA88+AC88+AE88+AG88+AJ88+#REF!+AL88</f>
        <v>#REF!</v>
      </c>
      <c r="V88" s="136"/>
      <c r="W88" s="135">
        <f t="shared" si="35"/>
        <v>0</v>
      </c>
      <c r="X88" s="137"/>
      <c r="Y88" s="135">
        <f t="shared" si="36"/>
        <v>0</v>
      </c>
      <c r="Z88" s="137"/>
      <c r="AA88" s="136">
        <f t="shared" si="37"/>
        <v>0</v>
      </c>
      <c r="AB88" s="137"/>
      <c r="AC88" s="136">
        <f t="shared" si="38"/>
        <v>0</v>
      </c>
      <c r="AD88" s="137"/>
      <c r="AE88" s="136">
        <f t="shared" si="39"/>
        <v>0</v>
      </c>
      <c r="AF88" s="137"/>
      <c r="AG88" s="136">
        <f t="shared" si="40"/>
        <v>0</v>
      </c>
      <c r="AH88" s="136"/>
      <c r="AI88" s="137"/>
      <c r="AJ88" s="136">
        <f t="shared" si="41"/>
        <v>0</v>
      </c>
      <c r="AK88" s="16"/>
      <c r="AL88" s="138">
        <f t="shared" si="42"/>
        <v>0</v>
      </c>
      <c r="AM88" s="138">
        <f t="shared" si="43"/>
        <v>0</v>
      </c>
      <c r="AN88" s="138">
        <f t="shared" si="43"/>
        <v>0</v>
      </c>
      <c r="AO88" s="138">
        <f t="shared" si="43"/>
        <v>0</v>
      </c>
      <c r="AP88" s="138">
        <f t="shared" si="43"/>
        <v>0</v>
      </c>
      <c r="AQ88" s="16"/>
      <c r="AR88" s="16"/>
      <c r="AS88" s="16"/>
      <c r="AT88" s="16"/>
      <c r="AU88" s="16"/>
      <c r="AV88" s="113">
        <f t="shared" si="44"/>
        <v>0</v>
      </c>
      <c r="AW88" s="290">
        <f t="shared" si="45"/>
        <v>0</v>
      </c>
      <c r="AX88" s="127"/>
      <c r="AY88" s="146">
        <f t="shared" si="46"/>
        <v>0</v>
      </c>
      <c r="AZ88" s="155" t="e">
        <f t="shared" si="32"/>
        <v>#DIV/0!</v>
      </c>
    </row>
    <row r="89" spans="1:52" ht="18.75" hidden="1">
      <c r="A89" s="227"/>
      <c r="B89" s="233"/>
      <c r="C89" s="129"/>
      <c r="D89" s="130"/>
      <c r="E89" s="129"/>
      <c r="F89" s="129"/>
      <c r="G89" s="129"/>
      <c r="H89" s="129"/>
      <c r="I89" s="131"/>
      <c r="J89" s="130"/>
      <c r="K89" s="131"/>
      <c r="L89" s="132"/>
      <c r="M89" s="134"/>
      <c r="N89" s="132"/>
      <c r="O89" s="134"/>
      <c r="P89" s="133"/>
      <c r="Q89" s="134"/>
      <c r="R89" s="133"/>
      <c r="S89" s="135"/>
      <c r="T89" s="133"/>
      <c r="U89" s="135"/>
      <c r="V89" s="136"/>
      <c r="W89" s="135"/>
      <c r="X89" s="137"/>
      <c r="Y89" s="135"/>
      <c r="Z89" s="137"/>
      <c r="AA89" s="136"/>
      <c r="AB89" s="137"/>
      <c r="AC89" s="136"/>
      <c r="AD89" s="137"/>
      <c r="AE89" s="136"/>
      <c r="AF89" s="137"/>
      <c r="AG89" s="136"/>
      <c r="AH89" s="136"/>
      <c r="AI89" s="137"/>
      <c r="AJ89" s="136"/>
      <c r="AK89" s="16"/>
      <c r="AL89" s="138"/>
      <c r="AM89" s="138"/>
      <c r="AN89" s="138"/>
      <c r="AO89" s="138"/>
      <c r="AP89" s="138"/>
      <c r="AQ89" s="16"/>
      <c r="AR89" s="16"/>
      <c r="AS89" s="16"/>
      <c r="AT89" s="16"/>
      <c r="AU89" s="16"/>
      <c r="AV89" s="113">
        <f t="shared" si="44"/>
        <v>0</v>
      </c>
      <c r="AW89" s="290">
        <f t="shared" si="45"/>
        <v>0</v>
      </c>
      <c r="AX89" s="127"/>
      <c r="AY89" s="146">
        <f t="shared" si="46"/>
        <v>0</v>
      </c>
      <c r="AZ89" s="155" t="e">
        <f t="shared" si="32"/>
        <v>#DIV/0!</v>
      </c>
    </row>
    <row r="90" spans="1:52" ht="18.75" hidden="1">
      <c r="A90" s="227" t="s">
        <v>107</v>
      </c>
      <c r="B90" s="183" t="s">
        <v>108</v>
      </c>
      <c r="C90" s="129">
        <v>302.4</v>
      </c>
      <c r="D90" s="130"/>
      <c r="E90" s="129"/>
      <c r="F90" s="129"/>
      <c r="G90" s="129"/>
      <c r="H90" s="129"/>
      <c r="I90" s="131"/>
      <c r="J90" s="130">
        <v>100</v>
      </c>
      <c r="K90" s="131">
        <f>I90-C90</f>
        <v>-302.4</v>
      </c>
      <c r="L90" s="132">
        <v>144</v>
      </c>
      <c r="M90" s="134" t="s">
        <v>46</v>
      </c>
      <c r="N90" s="132">
        <v>144</v>
      </c>
      <c r="O90" s="134"/>
      <c r="P90" s="133">
        <v>100</v>
      </c>
      <c r="Q90" s="134">
        <f>O90*P90/100</f>
        <v>0</v>
      </c>
      <c r="R90" s="133">
        <v>100</v>
      </c>
      <c r="S90" s="135">
        <f>O90*P90/100</f>
        <v>0</v>
      </c>
      <c r="T90" s="133"/>
      <c r="U90" s="135" t="e">
        <f>W90+Y90+AA90+AC90+AE90+AG90+AJ90+#REF!+AL90</f>
        <v>#REF!</v>
      </c>
      <c r="V90" s="136"/>
      <c r="W90" s="135">
        <f>V90*T90/100</f>
        <v>0</v>
      </c>
      <c r="X90" s="137"/>
      <c r="Y90" s="135">
        <f>X90*T90/100</f>
        <v>0</v>
      </c>
      <c r="Z90" s="137"/>
      <c r="AA90" s="136">
        <f>Z90*T90/100</f>
        <v>0</v>
      </c>
      <c r="AB90" s="137"/>
      <c r="AC90" s="136">
        <f>AB90*T90/100</f>
        <v>0</v>
      </c>
      <c r="AD90" s="137"/>
      <c r="AE90" s="136">
        <f>AD90*T90/100</f>
        <v>0</v>
      </c>
      <c r="AF90" s="137"/>
      <c r="AG90" s="136">
        <f>AF90*T90/100</f>
        <v>0</v>
      </c>
      <c r="AH90" s="136"/>
      <c r="AI90" s="137"/>
      <c r="AJ90" s="136">
        <f>AI90*T90/100</f>
        <v>0</v>
      </c>
      <c r="AK90" s="16"/>
      <c r="AL90" s="138">
        <f>AK90*T90/100</f>
        <v>0</v>
      </c>
      <c r="AM90" s="138">
        <f>AL90*W90/100</f>
        <v>0</v>
      </c>
      <c r="AN90" s="138">
        <f>AM90*X90/100</f>
        <v>0</v>
      </c>
      <c r="AO90" s="138">
        <f>AN90*Y90/100</f>
        <v>0</v>
      </c>
      <c r="AP90" s="138">
        <f>AO90*Z90/100</f>
        <v>0</v>
      </c>
      <c r="AQ90" s="16"/>
      <c r="AR90" s="16"/>
      <c r="AS90" s="16"/>
      <c r="AT90" s="16"/>
      <c r="AU90" s="16"/>
      <c r="AV90" s="113">
        <f t="shared" si="44"/>
        <v>0</v>
      </c>
      <c r="AW90" s="290">
        <f t="shared" si="45"/>
        <v>0</v>
      </c>
      <c r="AX90" s="127"/>
      <c r="AY90" s="146">
        <f t="shared" si="46"/>
        <v>0</v>
      </c>
      <c r="AZ90" s="155" t="e">
        <f t="shared" si="32"/>
        <v>#DIV/0!</v>
      </c>
    </row>
    <row r="91" spans="1:52" ht="18.75" hidden="1">
      <c r="A91" s="227"/>
      <c r="B91" s="183"/>
      <c r="C91" s="129"/>
      <c r="D91" s="130"/>
      <c r="E91" s="129"/>
      <c r="F91" s="129"/>
      <c r="G91" s="129"/>
      <c r="H91" s="129"/>
      <c r="I91" s="131"/>
      <c r="J91" s="130"/>
      <c r="K91" s="131"/>
      <c r="L91" s="132"/>
      <c r="M91" s="134"/>
      <c r="N91" s="132"/>
      <c r="O91" s="134"/>
      <c r="P91" s="133"/>
      <c r="Q91" s="134"/>
      <c r="R91" s="133"/>
      <c r="S91" s="135"/>
      <c r="T91" s="133"/>
      <c r="U91" s="135"/>
      <c r="V91" s="136"/>
      <c r="W91" s="135"/>
      <c r="X91" s="137"/>
      <c r="Y91" s="135"/>
      <c r="Z91" s="137"/>
      <c r="AA91" s="136"/>
      <c r="AB91" s="137"/>
      <c r="AC91" s="136"/>
      <c r="AD91" s="137"/>
      <c r="AE91" s="136"/>
      <c r="AF91" s="137"/>
      <c r="AG91" s="136"/>
      <c r="AH91" s="136"/>
      <c r="AI91" s="137"/>
      <c r="AJ91" s="136"/>
      <c r="AK91" s="16"/>
      <c r="AL91" s="138"/>
      <c r="AM91" s="138"/>
      <c r="AN91" s="138"/>
      <c r="AO91" s="138"/>
      <c r="AP91" s="138"/>
      <c r="AQ91" s="16"/>
      <c r="AR91" s="16"/>
      <c r="AS91" s="16"/>
      <c r="AT91" s="16"/>
      <c r="AU91" s="16"/>
      <c r="AV91" s="113">
        <f t="shared" si="44"/>
        <v>0</v>
      </c>
      <c r="AW91" s="290">
        <f t="shared" si="45"/>
        <v>0</v>
      </c>
      <c r="AX91" s="127"/>
      <c r="AY91" s="146">
        <f t="shared" si="46"/>
        <v>0</v>
      </c>
      <c r="AZ91" s="155" t="e">
        <f t="shared" si="32"/>
        <v>#DIV/0!</v>
      </c>
    </row>
    <row r="92" spans="1:52" ht="37.5" hidden="1">
      <c r="A92" s="227" t="s">
        <v>109</v>
      </c>
      <c r="B92" s="183" t="s">
        <v>110</v>
      </c>
      <c r="C92" s="129">
        <v>10900</v>
      </c>
      <c r="D92" s="130"/>
      <c r="E92" s="129"/>
      <c r="F92" s="129"/>
      <c r="G92" s="129"/>
      <c r="H92" s="129"/>
      <c r="I92" s="131"/>
      <c r="J92" s="130">
        <v>100</v>
      </c>
      <c r="K92" s="131">
        <f>I92-C92</f>
        <v>-10900</v>
      </c>
      <c r="L92" s="132">
        <v>11566.5</v>
      </c>
      <c r="M92" s="134" t="s">
        <v>46</v>
      </c>
      <c r="N92" s="132">
        <v>11566.5</v>
      </c>
      <c r="O92" s="134">
        <v>16800</v>
      </c>
      <c r="P92" s="133">
        <v>100</v>
      </c>
      <c r="Q92" s="134">
        <f>O92*P92/100</f>
        <v>16800</v>
      </c>
      <c r="R92" s="133">
        <v>100</v>
      </c>
      <c r="S92" s="135">
        <f>O92*P92/100</f>
        <v>16800</v>
      </c>
      <c r="T92" s="133"/>
      <c r="U92" s="135" t="e">
        <f>W92+Y92+AA92+AC92+AE92+AG92+AJ92+#REF!+AL92</f>
        <v>#REF!</v>
      </c>
      <c r="V92" s="136"/>
      <c r="W92" s="135">
        <f>V92*T92/100</f>
        <v>0</v>
      </c>
      <c r="X92" s="137"/>
      <c r="Y92" s="135">
        <f>X92*T92/100</f>
        <v>0</v>
      </c>
      <c r="Z92" s="137"/>
      <c r="AA92" s="136">
        <f>Z92*T92/100</f>
        <v>0</v>
      </c>
      <c r="AB92" s="137"/>
      <c r="AC92" s="136">
        <f>AB92*T92/100</f>
        <v>0</v>
      </c>
      <c r="AD92" s="137"/>
      <c r="AE92" s="136">
        <f>AD92*T92/100</f>
        <v>0</v>
      </c>
      <c r="AF92" s="137"/>
      <c r="AG92" s="136">
        <f>AF92*T92/100</f>
        <v>0</v>
      </c>
      <c r="AH92" s="136"/>
      <c r="AI92" s="137"/>
      <c r="AJ92" s="136">
        <f>AI92*T92/100</f>
        <v>0</v>
      </c>
      <c r="AK92" s="16"/>
      <c r="AL92" s="138">
        <f>AK92*T92/100</f>
        <v>0</v>
      </c>
      <c r="AM92" s="138">
        <f>AL92*W92/100</f>
        <v>0</v>
      </c>
      <c r="AN92" s="138">
        <f>AM92*X92/100</f>
        <v>0</v>
      </c>
      <c r="AO92" s="138">
        <f>AN92*Y92/100</f>
        <v>0</v>
      </c>
      <c r="AP92" s="138">
        <f>AO92*Z92/100</f>
        <v>0</v>
      </c>
      <c r="AQ92" s="16"/>
      <c r="AR92" s="16"/>
      <c r="AS92" s="16"/>
      <c r="AT92" s="16"/>
      <c r="AU92" s="16"/>
      <c r="AV92" s="113">
        <f t="shared" si="44"/>
        <v>0</v>
      </c>
      <c r="AW92" s="290">
        <f t="shared" si="45"/>
        <v>0</v>
      </c>
      <c r="AX92" s="127"/>
      <c r="AY92" s="146">
        <f t="shared" si="46"/>
        <v>0</v>
      </c>
      <c r="AZ92" s="155" t="e">
        <f t="shared" si="32"/>
        <v>#DIV/0!</v>
      </c>
    </row>
    <row r="93" spans="1:52" ht="18.75" hidden="1">
      <c r="A93" s="227"/>
      <c r="B93" s="183"/>
      <c r="C93" s="129"/>
      <c r="D93" s="130"/>
      <c r="E93" s="129"/>
      <c r="F93" s="129"/>
      <c r="G93" s="129"/>
      <c r="H93" s="129"/>
      <c r="I93" s="131"/>
      <c r="J93" s="130"/>
      <c r="K93" s="131"/>
      <c r="L93" s="132"/>
      <c r="M93" s="134"/>
      <c r="N93" s="132"/>
      <c r="O93" s="134"/>
      <c r="P93" s="133"/>
      <c r="Q93" s="134"/>
      <c r="R93" s="133"/>
      <c r="S93" s="135"/>
      <c r="T93" s="133"/>
      <c r="U93" s="135"/>
      <c r="V93" s="136"/>
      <c r="W93" s="135"/>
      <c r="X93" s="137"/>
      <c r="Y93" s="135"/>
      <c r="Z93" s="137"/>
      <c r="AA93" s="136"/>
      <c r="AB93" s="137"/>
      <c r="AC93" s="136"/>
      <c r="AD93" s="137"/>
      <c r="AE93" s="136"/>
      <c r="AF93" s="137"/>
      <c r="AG93" s="136"/>
      <c r="AH93" s="136"/>
      <c r="AI93" s="137"/>
      <c r="AJ93" s="136"/>
      <c r="AK93" s="16"/>
      <c r="AL93" s="138"/>
      <c r="AM93" s="138"/>
      <c r="AN93" s="138"/>
      <c r="AO93" s="138"/>
      <c r="AP93" s="138"/>
      <c r="AQ93" s="16"/>
      <c r="AR93" s="16"/>
      <c r="AS93" s="16"/>
      <c r="AT93" s="16"/>
      <c r="AU93" s="16"/>
      <c r="AV93" s="113">
        <f t="shared" si="44"/>
        <v>0</v>
      </c>
      <c r="AW93" s="290">
        <f t="shared" si="45"/>
        <v>0</v>
      </c>
      <c r="AX93" s="127"/>
      <c r="AY93" s="146">
        <f t="shared" si="46"/>
        <v>0</v>
      </c>
      <c r="AZ93" s="155" t="e">
        <f t="shared" si="32"/>
        <v>#DIV/0!</v>
      </c>
    </row>
    <row r="94" spans="1:52" ht="18.75" hidden="1">
      <c r="A94" s="227" t="s">
        <v>111</v>
      </c>
      <c r="B94" s="183" t="s">
        <v>112</v>
      </c>
      <c r="C94" s="129">
        <f>7900+900</f>
        <v>8800</v>
      </c>
      <c r="D94" s="130"/>
      <c r="E94" s="129"/>
      <c r="F94" s="129"/>
      <c r="G94" s="129"/>
      <c r="H94" s="129"/>
      <c r="I94" s="131"/>
      <c r="J94" s="130">
        <v>100</v>
      </c>
      <c r="K94" s="131">
        <f>I94-C94</f>
        <v>-8800</v>
      </c>
      <c r="L94" s="132">
        <v>10000</v>
      </c>
      <c r="M94" s="134" t="s">
        <v>46</v>
      </c>
      <c r="N94" s="132">
        <v>10000</v>
      </c>
      <c r="O94" s="134">
        <v>10521.6</v>
      </c>
      <c r="P94" s="133">
        <v>100</v>
      </c>
      <c r="Q94" s="134">
        <f>O94*P94/100</f>
        <v>10521.6</v>
      </c>
      <c r="R94" s="133">
        <v>100</v>
      </c>
      <c r="S94" s="135">
        <f>O94*P94/100</f>
        <v>10521.6</v>
      </c>
      <c r="T94" s="133"/>
      <c r="U94" s="135" t="e">
        <f>W94+Y94+AA94+AC94+AE94+AG94+AJ94+#REF!+AL94</f>
        <v>#REF!</v>
      </c>
      <c r="V94" s="136"/>
      <c r="W94" s="135">
        <f>V94*T94/100</f>
        <v>0</v>
      </c>
      <c r="X94" s="137"/>
      <c r="Y94" s="135">
        <f>X94*T94/100</f>
        <v>0</v>
      </c>
      <c r="Z94" s="137"/>
      <c r="AA94" s="136">
        <f>Z94*T94/100</f>
        <v>0</v>
      </c>
      <c r="AB94" s="137"/>
      <c r="AC94" s="136">
        <f>AB94*T94/100</f>
        <v>0</v>
      </c>
      <c r="AD94" s="137"/>
      <c r="AE94" s="136">
        <f>AD94*T94/100</f>
        <v>0</v>
      </c>
      <c r="AF94" s="137"/>
      <c r="AG94" s="136">
        <f>AF94*T94/100</f>
        <v>0</v>
      </c>
      <c r="AH94" s="136"/>
      <c r="AI94" s="137"/>
      <c r="AJ94" s="136">
        <f>AI94*T94/100</f>
        <v>0</v>
      </c>
      <c r="AK94" s="16"/>
      <c r="AL94" s="138">
        <f>AK94*T94/100</f>
        <v>0</v>
      </c>
      <c r="AM94" s="138">
        <f>AL94*W94/100</f>
        <v>0</v>
      </c>
      <c r="AN94" s="138">
        <f>AM94*X94/100</f>
        <v>0</v>
      </c>
      <c r="AO94" s="138">
        <f>AN94*Y94/100</f>
        <v>0</v>
      </c>
      <c r="AP94" s="138">
        <f>AO94*Z94/100</f>
        <v>0</v>
      </c>
      <c r="AQ94" s="16"/>
      <c r="AR94" s="16"/>
      <c r="AS94" s="16"/>
      <c r="AT94" s="16"/>
      <c r="AU94" s="16"/>
      <c r="AV94" s="113">
        <f t="shared" si="44"/>
        <v>0</v>
      </c>
      <c r="AW94" s="290">
        <f t="shared" si="45"/>
        <v>0</v>
      </c>
      <c r="AX94" s="127"/>
      <c r="AY94" s="146">
        <f t="shared" si="46"/>
        <v>0</v>
      </c>
      <c r="AZ94" s="155" t="e">
        <f t="shared" si="32"/>
        <v>#DIV/0!</v>
      </c>
    </row>
    <row r="95" spans="1:52" ht="18.75" hidden="1">
      <c r="A95" s="227"/>
      <c r="B95" s="183"/>
      <c r="C95" s="129"/>
      <c r="D95" s="130"/>
      <c r="E95" s="129"/>
      <c r="F95" s="129"/>
      <c r="G95" s="129"/>
      <c r="H95" s="129"/>
      <c r="I95" s="131"/>
      <c r="J95" s="130"/>
      <c r="K95" s="131"/>
      <c r="L95" s="132"/>
      <c r="M95" s="132"/>
      <c r="N95" s="132"/>
      <c r="O95" s="134"/>
      <c r="P95" s="133"/>
      <c r="Q95" s="134"/>
      <c r="R95" s="133"/>
      <c r="S95" s="135"/>
      <c r="T95" s="133"/>
      <c r="U95" s="135"/>
      <c r="V95" s="136"/>
      <c r="W95" s="135"/>
      <c r="X95" s="137"/>
      <c r="Y95" s="135"/>
      <c r="Z95" s="137"/>
      <c r="AA95" s="136"/>
      <c r="AB95" s="137"/>
      <c r="AC95" s="136"/>
      <c r="AD95" s="137"/>
      <c r="AE95" s="136"/>
      <c r="AF95" s="137"/>
      <c r="AG95" s="136"/>
      <c r="AH95" s="136"/>
      <c r="AI95" s="137"/>
      <c r="AJ95" s="136"/>
      <c r="AK95" s="16"/>
      <c r="AL95" s="138"/>
      <c r="AM95" s="138"/>
      <c r="AN95" s="138"/>
      <c r="AO95" s="138"/>
      <c r="AP95" s="138"/>
      <c r="AQ95" s="16"/>
      <c r="AR95" s="16"/>
      <c r="AS95" s="16"/>
      <c r="AT95" s="16"/>
      <c r="AU95" s="16"/>
      <c r="AV95" s="113">
        <f t="shared" si="44"/>
        <v>0</v>
      </c>
      <c r="AW95" s="290">
        <f t="shared" si="45"/>
        <v>0</v>
      </c>
      <c r="AX95" s="127"/>
      <c r="AY95" s="146">
        <f t="shared" si="46"/>
        <v>0</v>
      </c>
      <c r="AZ95" s="155" t="e">
        <f t="shared" si="32"/>
        <v>#DIV/0!</v>
      </c>
    </row>
    <row r="96" spans="1:52" ht="18.75" hidden="1">
      <c r="A96" s="227" t="s">
        <v>113</v>
      </c>
      <c r="B96" s="183" t="s">
        <v>114</v>
      </c>
      <c r="C96" s="129"/>
      <c r="D96" s="130"/>
      <c r="E96" s="129"/>
      <c r="F96" s="129"/>
      <c r="G96" s="129"/>
      <c r="H96" s="129"/>
      <c r="I96" s="131"/>
      <c r="J96" s="130"/>
      <c r="K96" s="131">
        <f>I96-C96</f>
        <v>0</v>
      </c>
      <c r="L96" s="132">
        <v>1273.7</v>
      </c>
      <c r="M96" s="133" t="s">
        <v>46</v>
      </c>
      <c r="N96" s="132">
        <v>1273.7</v>
      </c>
      <c r="O96" s="134"/>
      <c r="P96" s="133">
        <v>100</v>
      </c>
      <c r="Q96" s="134">
        <f>O96*P96/100</f>
        <v>0</v>
      </c>
      <c r="R96" s="133">
        <v>100</v>
      </c>
      <c r="S96" s="135">
        <f>O96*P96/100</f>
        <v>0</v>
      </c>
      <c r="T96" s="133"/>
      <c r="U96" s="135" t="e">
        <f>W96+Y96+AA96+AC96+AE96+AG96+AJ96+#REF!+AL96</f>
        <v>#REF!</v>
      </c>
      <c r="V96" s="136"/>
      <c r="W96" s="135">
        <f>V96*T96/100</f>
        <v>0</v>
      </c>
      <c r="X96" s="137"/>
      <c r="Y96" s="135">
        <f>X96*T96/100</f>
        <v>0</v>
      </c>
      <c r="Z96" s="137"/>
      <c r="AA96" s="136">
        <f>Z96*T96/100</f>
        <v>0</v>
      </c>
      <c r="AB96" s="137"/>
      <c r="AC96" s="136">
        <f>AB96*T96/100</f>
        <v>0</v>
      </c>
      <c r="AD96" s="137"/>
      <c r="AE96" s="136">
        <f>AD96*T96/100</f>
        <v>0</v>
      </c>
      <c r="AF96" s="137"/>
      <c r="AG96" s="136">
        <f>AF96*T96/100</f>
        <v>0</v>
      </c>
      <c r="AH96" s="136"/>
      <c r="AI96" s="137"/>
      <c r="AJ96" s="136">
        <f>AI96*T96/100</f>
        <v>0</v>
      </c>
      <c r="AK96" s="16"/>
      <c r="AL96" s="138">
        <f>AK96*T96/100</f>
        <v>0</v>
      </c>
      <c r="AM96" s="138">
        <f>AL96*W96/100</f>
        <v>0</v>
      </c>
      <c r="AN96" s="138">
        <f>AM96*X96/100</f>
        <v>0</v>
      </c>
      <c r="AO96" s="138">
        <f>AN96*Y96/100</f>
        <v>0</v>
      </c>
      <c r="AP96" s="138">
        <f>AO96*Z96/100</f>
        <v>0</v>
      </c>
      <c r="AQ96" s="16"/>
      <c r="AR96" s="16"/>
      <c r="AS96" s="16"/>
      <c r="AT96" s="16"/>
      <c r="AU96" s="16"/>
      <c r="AV96" s="113">
        <f t="shared" si="44"/>
        <v>0</v>
      </c>
      <c r="AW96" s="290">
        <f t="shared" si="45"/>
        <v>0</v>
      </c>
      <c r="AX96" s="127"/>
      <c r="AY96" s="146">
        <f t="shared" si="46"/>
        <v>0</v>
      </c>
      <c r="AZ96" s="155" t="e">
        <f t="shared" si="32"/>
        <v>#DIV/0!</v>
      </c>
    </row>
    <row r="97" spans="1:52" ht="18.75" hidden="1">
      <c r="A97" s="227"/>
      <c r="B97" s="183"/>
      <c r="C97" s="129"/>
      <c r="D97" s="130"/>
      <c r="E97" s="129"/>
      <c r="F97" s="129"/>
      <c r="G97" s="129"/>
      <c r="H97" s="129"/>
      <c r="I97" s="131"/>
      <c r="J97" s="130"/>
      <c r="K97" s="131"/>
      <c r="L97" s="132"/>
      <c r="M97" s="133"/>
      <c r="N97" s="132"/>
      <c r="O97" s="134"/>
      <c r="P97" s="133"/>
      <c r="Q97" s="134"/>
      <c r="R97" s="133"/>
      <c r="S97" s="135"/>
      <c r="T97" s="133"/>
      <c r="U97" s="135"/>
      <c r="V97" s="136"/>
      <c r="W97" s="135"/>
      <c r="X97" s="137"/>
      <c r="Y97" s="135"/>
      <c r="Z97" s="137"/>
      <c r="AA97" s="136"/>
      <c r="AB97" s="137"/>
      <c r="AC97" s="136"/>
      <c r="AD97" s="137"/>
      <c r="AE97" s="136"/>
      <c r="AF97" s="137"/>
      <c r="AG97" s="136"/>
      <c r="AH97" s="136"/>
      <c r="AI97" s="137"/>
      <c r="AJ97" s="136"/>
      <c r="AK97" s="16"/>
      <c r="AL97" s="138"/>
      <c r="AM97" s="138"/>
      <c r="AN97" s="138"/>
      <c r="AO97" s="138"/>
      <c r="AP97" s="138"/>
      <c r="AQ97" s="16"/>
      <c r="AR97" s="16"/>
      <c r="AS97" s="16"/>
      <c r="AT97" s="16"/>
      <c r="AU97" s="16"/>
      <c r="AV97" s="113">
        <f t="shared" si="44"/>
        <v>0</v>
      </c>
      <c r="AW97" s="290">
        <f t="shared" si="45"/>
        <v>0</v>
      </c>
      <c r="AX97" s="127"/>
      <c r="AY97" s="146">
        <f t="shared" si="46"/>
        <v>0</v>
      </c>
      <c r="AZ97" s="155" t="e">
        <f t="shared" si="32"/>
        <v>#DIV/0!</v>
      </c>
    </row>
    <row r="98" spans="1:52" ht="37.5" hidden="1">
      <c r="A98" s="227" t="s">
        <v>115</v>
      </c>
      <c r="B98" s="183" t="s">
        <v>116</v>
      </c>
      <c r="C98" s="129">
        <v>32000</v>
      </c>
      <c r="D98" s="130"/>
      <c r="E98" s="129"/>
      <c r="F98" s="129"/>
      <c r="G98" s="129"/>
      <c r="H98" s="129"/>
      <c r="I98" s="131"/>
      <c r="J98" s="130"/>
      <c r="K98" s="131">
        <f>I98-C98</f>
        <v>-32000</v>
      </c>
      <c r="L98" s="132"/>
      <c r="M98" s="133">
        <v>0</v>
      </c>
      <c r="N98" s="132"/>
      <c r="O98" s="134">
        <v>105000</v>
      </c>
      <c r="P98" s="133">
        <v>40</v>
      </c>
      <c r="Q98" s="134">
        <f>O98*P98/100</f>
        <v>42000</v>
      </c>
      <c r="R98" s="133">
        <v>40</v>
      </c>
      <c r="S98" s="135">
        <f>O98*P98/100</f>
        <v>42000</v>
      </c>
      <c r="T98" s="133"/>
      <c r="U98" s="135" t="e">
        <f>W98+Y98+AA98+AC98+AE98+AG98+AJ98+#REF!+AL98</f>
        <v>#REF!</v>
      </c>
      <c r="V98" s="136"/>
      <c r="W98" s="135">
        <f>V98*T98/100</f>
        <v>0</v>
      </c>
      <c r="X98" s="137"/>
      <c r="Y98" s="135">
        <f>X98*T98/100</f>
        <v>0</v>
      </c>
      <c r="Z98" s="137"/>
      <c r="AA98" s="136">
        <f>Z98*T98/100</f>
        <v>0</v>
      </c>
      <c r="AB98" s="137"/>
      <c r="AC98" s="136">
        <f>AB98*T98/100</f>
        <v>0</v>
      </c>
      <c r="AD98" s="137"/>
      <c r="AE98" s="136">
        <f>AD98*T98/100</f>
        <v>0</v>
      </c>
      <c r="AF98" s="137"/>
      <c r="AG98" s="136">
        <f>AF98*T98/100</f>
        <v>0</v>
      </c>
      <c r="AH98" s="136"/>
      <c r="AI98" s="137"/>
      <c r="AJ98" s="136">
        <f>AI98*T98/100</f>
        <v>0</v>
      </c>
      <c r="AK98" s="16"/>
      <c r="AL98" s="138">
        <f>AK98*T98/100</f>
        <v>0</v>
      </c>
      <c r="AM98" s="138">
        <f>AL98*W98/100</f>
        <v>0</v>
      </c>
      <c r="AN98" s="138">
        <f>AM98*X98/100</f>
        <v>0</v>
      </c>
      <c r="AO98" s="138">
        <f>AN98*Y98/100</f>
        <v>0</v>
      </c>
      <c r="AP98" s="138">
        <f>AO98*Z98/100</f>
        <v>0</v>
      </c>
      <c r="AQ98" s="16"/>
      <c r="AR98" s="16"/>
      <c r="AS98" s="16"/>
      <c r="AT98" s="16"/>
      <c r="AU98" s="16"/>
      <c r="AV98" s="113">
        <f t="shared" si="44"/>
        <v>0</v>
      </c>
      <c r="AW98" s="290">
        <f t="shared" si="45"/>
        <v>0</v>
      </c>
      <c r="AX98" s="127"/>
      <c r="AY98" s="146">
        <f t="shared" si="46"/>
        <v>0</v>
      </c>
      <c r="AZ98" s="155" t="e">
        <f t="shared" si="32"/>
        <v>#DIV/0!</v>
      </c>
    </row>
    <row r="99" spans="1:52" ht="56.25">
      <c r="A99" s="227" t="s">
        <v>149</v>
      </c>
      <c r="B99" s="183" t="s">
        <v>136</v>
      </c>
      <c r="C99" s="129"/>
      <c r="D99" s="130"/>
      <c r="E99" s="129"/>
      <c r="F99" s="129"/>
      <c r="G99" s="129"/>
      <c r="H99" s="129"/>
      <c r="I99" s="131"/>
      <c r="J99" s="130"/>
      <c r="K99" s="131"/>
      <c r="L99" s="132"/>
      <c r="M99" s="133"/>
      <c r="N99" s="132"/>
      <c r="O99" s="134"/>
      <c r="P99" s="133"/>
      <c r="Q99" s="134"/>
      <c r="R99" s="133"/>
      <c r="S99" s="135"/>
      <c r="T99" s="133"/>
      <c r="U99" s="135"/>
      <c r="V99" s="136"/>
      <c r="W99" s="135"/>
      <c r="X99" s="137"/>
      <c r="Y99" s="135"/>
      <c r="Z99" s="137"/>
      <c r="AA99" s="136"/>
      <c r="AB99" s="137"/>
      <c r="AC99" s="136"/>
      <c r="AD99" s="137"/>
      <c r="AE99" s="136"/>
      <c r="AF99" s="137"/>
      <c r="AG99" s="136"/>
      <c r="AH99" s="136"/>
      <c r="AI99" s="137"/>
      <c r="AJ99" s="136"/>
      <c r="AK99" s="16"/>
      <c r="AL99" s="138"/>
      <c r="AM99" s="138">
        <v>158311</v>
      </c>
      <c r="AN99" s="138">
        <v>158311</v>
      </c>
      <c r="AO99" s="138">
        <v>158311</v>
      </c>
      <c r="AP99" s="138">
        <v>158311</v>
      </c>
      <c r="AQ99" s="22">
        <v>325000</v>
      </c>
      <c r="AR99" s="22">
        <v>325000</v>
      </c>
      <c r="AS99" s="22">
        <v>325000</v>
      </c>
      <c r="AT99" s="22">
        <v>325000</v>
      </c>
      <c r="AU99" s="22"/>
      <c r="AV99" s="113">
        <f>'[1]Объем доходов на 2018год'!$G$26</f>
        <v>13314000</v>
      </c>
      <c r="AW99" s="290">
        <f>'[3]исполнение на 01.07.2018г.'!$AW$99</f>
        <v>9852360</v>
      </c>
      <c r="AX99" s="127">
        <v>11422742.73</v>
      </c>
      <c r="AY99" s="151">
        <f>AX99-AW99</f>
        <v>1570382.7300000004</v>
      </c>
      <c r="AZ99" s="155">
        <f t="shared" si="32"/>
        <v>115.93915295421604</v>
      </c>
    </row>
    <row r="100" spans="1:52" ht="56.25">
      <c r="A100" s="227" t="s">
        <v>161</v>
      </c>
      <c r="B100" s="183" t="s">
        <v>159</v>
      </c>
      <c r="C100" s="129"/>
      <c r="D100" s="130"/>
      <c r="E100" s="129"/>
      <c r="F100" s="129"/>
      <c r="G100" s="129"/>
      <c r="H100" s="129"/>
      <c r="I100" s="131"/>
      <c r="J100" s="130"/>
      <c r="K100" s="131"/>
      <c r="L100" s="132"/>
      <c r="M100" s="133"/>
      <c r="N100" s="132"/>
      <c r="O100" s="134"/>
      <c r="P100" s="133"/>
      <c r="Q100" s="134"/>
      <c r="R100" s="133"/>
      <c r="S100" s="135"/>
      <c r="T100" s="133"/>
      <c r="U100" s="135"/>
      <c r="V100" s="136"/>
      <c r="W100" s="135"/>
      <c r="X100" s="137"/>
      <c r="Y100" s="135"/>
      <c r="Z100" s="137"/>
      <c r="AA100" s="136"/>
      <c r="AB100" s="137"/>
      <c r="AC100" s="136"/>
      <c r="AD100" s="137"/>
      <c r="AE100" s="136"/>
      <c r="AF100" s="137"/>
      <c r="AG100" s="136"/>
      <c r="AH100" s="136"/>
      <c r="AI100" s="137"/>
      <c r="AJ100" s="136"/>
      <c r="AK100" s="16"/>
      <c r="AL100" s="138"/>
      <c r="AM100" s="138"/>
      <c r="AN100" s="138"/>
      <c r="AO100" s="138"/>
      <c r="AP100" s="138"/>
      <c r="AQ100" s="22"/>
      <c r="AR100" s="22"/>
      <c r="AS100" s="22"/>
      <c r="AT100" s="22"/>
      <c r="AU100" s="22"/>
      <c r="AV100" s="113">
        <f>'[1]Объем доходов на 2018год'!$G$28</f>
        <v>2170000</v>
      </c>
      <c r="AW100" s="290">
        <f>'[3]исполнение на 01.07.2018г.'!$AW$100</f>
        <v>1562400</v>
      </c>
      <c r="AX100" s="127">
        <f>'[3]исполнение на 01.07.2018г.'!$AX$100</f>
        <v>2254903.82</v>
      </c>
      <c r="AY100" s="119">
        <f>AX100-AW100</f>
        <v>692503.8199999998</v>
      </c>
      <c r="AZ100" s="155">
        <f t="shared" si="32"/>
        <v>144.32308115719405</v>
      </c>
    </row>
    <row r="101" spans="1:52" ht="45.75" customHeight="1">
      <c r="A101" s="227" t="s">
        <v>150</v>
      </c>
      <c r="B101" s="183" t="s">
        <v>139</v>
      </c>
      <c r="C101" s="129"/>
      <c r="D101" s="130"/>
      <c r="E101" s="129"/>
      <c r="F101" s="129"/>
      <c r="G101" s="129"/>
      <c r="H101" s="129"/>
      <c r="I101" s="131"/>
      <c r="J101" s="130"/>
      <c r="K101" s="131"/>
      <c r="L101" s="132"/>
      <c r="M101" s="133"/>
      <c r="N101" s="132"/>
      <c r="O101" s="134"/>
      <c r="P101" s="133"/>
      <c r="Q101" s="134"/>
      <c r="R101" s="133"/>
      <c r="S101" s="135"/>
      <c r="T101" s="133"/>
      <c r="U101" s="135"/>
      <c r="V101" s="136"/>
      <c r="W101" s="135"/>
      <c r="X101" s="137"/>
      <c r="Y101" s="135"/>
      <c r="Z101" s="137"/>
      <c r="AA101" s="136"/>
      <c r="AB101" s="137"/>
      <c r="AC101" s="136"/>
      <c r="AD101" s="137"/>
      <c r="AE101" s="136"/>
      <c r="AF101" s="137"/>
      <c r="AG101" s="136"/>
      <c r="AH101" s="136"/>
      <c r="AI101" s="137"/>
      <c r="AJ101" s="136"/>
      <c r="AK101" s="16"/>
      <c r="AL101" s="138"/>
      <c r="AM101" s="138"/>
      <c r="AN101" s="138"/>
      <c r="AO101" s="138"/>
      <c r="AP101" s="138"/>
      <c r="AQ101" s="22"/>
      <c r="AR101" s="22"/>
      <c r="AS101" s="22"/>
      <c r="AT101" s="22"/>
      <c r="AU101" s="22"/>
      <c r="AV101" s="113">
        <f>'[1]Объем доходов на 2018год'!$G$29</f>
        <v>7919046</v>
      </c>
      <c r="AW101" s="290">
        <f>'[3]исполнение на 01.07.2018г.'!$AW$101</f>
        <v>5746872.600000001</v>
      </c>
      <c r="AX101" s="127">
        <v>2924438.68</v>
      </c>
      <c r="AY101" s="119">
        <f>AX101-AW101</f>
        <v>-2822433.9200000004</v>
      </c>
      <c r="AZ101" s="155">
        <f>AX101/AW101*100</f>
        <v>50.88748060988858</v>
      </c>
    </row>
    <row r="102" spans="1:52" ht="56.25" hidden="1">
      <c r="A102" s="294" t="s">
        <v>151</v>
      </c>
      <c r="B102" s="234" t="s">
        <v>129</v>
      </c>
      <c r="C102" s="235"/>
      <c r="D102" s="236"/>
      <c r="E102" s="235"/>
      <c r="F102" s="235"/>
      <c r="G102" s="235"/>
      <c r="H102" s="235"/>
      <c r="I102" s="237"/>
      <c r="J102" s="236"/>
      <c r="K102" s="237"/>
      <c r="L102" s="238"/>
      <c r="M102" s="239"/>
      <c r="N102" s="238"/>
      <c r="O102" s="240"/>
      <c r="P102" s="239"/>
      <c r="Q102" s="240"/>
      <c r="R102" s="239"/>
      <c r="S102" s="241"/>
      <c r="T102" s="239"/>
      <c r="U102" s="241"/>
      <c r="V102" s="242"/>
      <c r="W102" s="241"/>
      <c r="X102" s="243"/>
      <c r="Y102" s="241"/>
      <c r="Z102" s="243"/>
      <c r="AA102" s="242"/>
      <c r="AB102" s="243"/>
      <c r="AC102" s="242"/>
      <c r="AD102" s="243"/>
      <c r="AE102" s="242"/>
      <c r="AF102" s="243"/>
      <c r="AG102" s="242"/>
      <c r="AH102" s="242"/>
      <c r="AI102" s="243"/>
      <c r="AJ102" s="242"/>
      <c r="AK102" s="244"/>
      <c r="AL102" s="245"/>
      <c r="AM102" s="245"/>
      <c r="AN102" s="245"/>
      <c r="AO102" s="245"/>
      <c r="AP102" s="245"/>
      <c r="AQ102" s="246"/>
      <c r="AR102" s="246"/>
      <c r="AS102" s="246">
        <v>22500</v>
      </c>
      <c r="AT102" s="246">
        <v>22500</v>
      </c>
      <c r="AU102" s="246"/>
      <c r="AV102" s="147">
        <v>0</v>
      </c>
      <c r="AW102" s="290">
        <v>0</v>
      </c>
      <c r="AX102" s="247"/>
      <c r="AY102" s="148">
        <v>0</v>
      </c>
      <c r="AZ102" s="155" t="e">
        <f>AX102/AW102*100</f>
        <v>#DIV/0!</v>
      </c>
    </row>
    <row r="103" spans="1:52" ht="54" customHeight="1">
      <c r="A103" s="295" t="s">
        <v>152</v>
      </c>
      <c r="B103" s="141" t="s">
        <v>137</v>
      </c>
      <c r="C103" s="129"/>
      <c r="D103" s="130"/>
      <c r="E103" s="129"/>
      <c r="F103" s="129"/>
      <c r="G103" s="129"/>
      <c r="H103" s="129"/>
      <c r="I103" s="131"/>
      <c r="J103" s="130"/>
      <c r="K103" s="131"/>
      <c r="L103" s="132"/>
      <c r="M103" s="133"/>
      <c r="N103" s="132"/>
      <c r="O103" s="134"/>
      <c r="P103" s="133"/>
      <c r="Q103" s="134"/>
      <c r="R103" s="133"/>
      <c r="S103" s="135"/>
      <c r="T103" s="133"/>
      <c r="U103" s="135"/>
      <c r="V103" s="136"/>
      <c r="W103" s="135"/>
      <c r="X103" s="137"/>
      <c r="Y103" s="135"/>
      <c r="Z103" s="137"/>
      <c r="AA103" s="136"/>
      <c r="AB103" s="137"/>
      <c r="AC103" s="136"/>
      <c r="AD103" s="137"/>
      <c r="AE103" s="136"/>
      <c r="AF103" s="137"/>
      <c r="AG103" s="136"/>
      <c r="AH103" s="136"/>
      <c r="AI103" s="137"/>
      <c r="AJ103" s="136"/>
      <c r="AK103" s="16"/>
      <c r="AL103" s="138"/>
      <c r="AM103" s="138"/>
      <c r="AN103" s="138"/>
      <c r="AO103" s="138"/>
      <c r="AP103" s="138"/>
      <c r="AQ103" s="22"/>
      <c r="AR103" s="22"/>
      <c r="AS103" s="22"/>
      <c r="AT103" s="22"/>
      <c r="AU103" s="22"/>
      <c r="AV103" s="113">
        <v>0</v>
      </c>
      <c r="AW103" s="290">
        <v>0</v>
      </c>
      <c r="AX103" s="127"/>
      <c r="AY103" s="146">
        <f t="shared" si="46"/>
        <v>0</v>
      </c>
      <c r="AZ103" s="155">
        <v>0</v>
      </c>
    </row>
    <row r="104" spans="1:52" ht="43.5" customHeight="1">
      <c r="A104" s="295" t="s">
        <v>162</v>
      </c>
      <c r="B104" s="141" t="s">
        <v>194</v>
      </c>
      <c r="C104" s="129"/>
      <c r="D104" s="130"/>
      <c r="E104" s="129"/>
      <c r="F104" s="129"/>
      <c r="G104" s="129"/>
      <c r="H104" s="129"/>
      <c r="I104" s="131"/>
      <c r="J104" s="130"/>
      <c r="K104" s="131"/>
      <c r="L104" s="132"/>
      <c r="M104" s="133"/>
      <c r="N104" s="132"/>
      <c r="O104" s="134"/>
      <c r="P104" s="133"/>
      <c r="Q104" s="134"/>
      <c r="R104" s="133"/>
      <c r="S104" s="135"/>
      <c r="T104" s="133"/>
      <c r="U104" s="135"/>
      <c r="V104" s="136"/>
      <c r="W104" s="135"/>
      <c r="X104" s="137"/>
      <c r="Y104" s="135"/>
      <c r="Z104" s="137"/>
      <c r="AA104" s="136"/>
      <c r="AB104" s="137"/>
      <c r="AC104" s="136"/>
      <c r="AD104" s="137"/>
      <c r="AE104" s="136"/>
      <c r="AF104" s="137"/>
      <c r="AG104" s="136"/>
      <c r="AH104" s="136"/>
      <c r="AI104" s="137"/>
      <c r="AJ104" s="136"/>
      <c r="AK104" s="16"/>
      <c r="AL104" s="138"/>
      <c r="AM104" s="138"/>
      <c r="AN104" s="138"/>
      <c r="AO104" s="138"/>
      <c r="AP104" s="138"/>
      <c r="AQ104" s="22"/>
      <c r="AR104" s="22"/>
      <c r="AS104" s="22"/>
      <c r="AT104" s="22"/>
      <c r="AU104" s="22"/>
      <c r="AV104" s="113">
        <f>'[1]Объем доходов на 2018год'!$E$32</f>
        <v>0</v>
      </c>
      <c r="AW104" s="290"/>
      <c r="AX104" s="127">
        <v>1696354</v>
      </c>
      <c r="AY104" s="146">
        <f aca="true" t="shared" si="48" ref="AY104:AY110">AX104-AW104</f>
        <v>1696354</v>
      </c>
      <c r="AZ104" s="155"/>
    </row>
    <row r="105" spans="1:52" ht="56.25">
      <c r="A105" s="295" t="s">
        <v>163</v>
      </c>
      <c r="B105" s="141" t="s">
        <v>164</v>
      </c>
      <c r="C105" s="129"/>
      <c r="D105" s="130"/>
      <c r="E105" s="129"/>
      <c r="F105" s="129"/>
      <c r="G105" s="129"/>
      <c r="H105" s="129"/>
      <c r="I105" s="131"/>
      <c r="J105" s="130"/>
      <c r="K105" s="131"/>
      <c r="L105" s="132"/>
      <c r="M105" s="133"/>
      <c r="N105" s="132"/>
      <c r="O105" s="134"/>
      <c r="P105" s="133"/>
      <c r="Q105" s="134"/>
      <c r="R105" s="133"/>
      <c r="S105" s="135"/>
      <c r="T105" s="133"/>
      <c r="U105" s="135"/>
      <c r="V105" s="136"/>
      <c r="W105" s="135"/>
      <c r="X105" s="137"/>
      <c r="Y105" s="135"/>
      <c r="Z105" s="137"/>
      <c r="AA105" s="136"/>
      <c r="AB105" s="137"/>
      <c r="AC105" s="136"/>
      <c r="AD105" s="137"/>
      <c r="AE105" s="136"/>
      <c r="AF105" s="137"/>
      <c r="AG105" s="136"/>
      <c r="AH105" s="136"/>
      <c r="AI105" s="137"/>
      <c r="AJ105" s="136"/>
      <c r="AK105" s="16"/>
      <c r="AL105" s="138"/>
      <c r="AM105" s="138"/>
      <c r="AN105" s="138"/>
      <c r="AO105" s="138"/>
      <c r="AP105" s="138"/>
      <c r="AQ105" s="22"/>
      <c r="AR105" s="22"/>
      <c r="AS105" s="22"/>
      <c r="AT105" s="22"/>
      <c r="AU105" s="22"/>
      <c r="AV105" s="113">
        <f>'[1]Объем доходов на 2018год'!$G$33</f>
        <v>200000</v>
      </c>
      <c r="AW105" s="290">
        <f>'[3]исполнение на 01.07.2018г.'!$AW$105</f>
        <v>149994</v>
      </c>
      <c r="AX105" s="127">
        <f>'[3]исполнение на 01.07.2018г.'!$AX$105</f>
        <v>496190.86</v>
      </c>
      <c r="AY105" s="119">
        <f t="shared" si="48"/>
        <v>346196.86</v>
      </c>
      <c r="AZ105" s="155">
        <f>AX105/AW105*100</f>
        <v>330.8071389522247</v>
      </c>
    </row>
    <row r="106" spans="1:52" ht="43.5" customHeight="1">
      <c r="A106" s="295" t="s">
        <v>165</v>
      </c>
      <c r="B106" s="141" t="s">
        <v>166</v>
      </c>
      <c r="C106" s="129"/>
      <c r="D106" s="130"/>
      <c r="E106" s="129"/>
      <c r="F106" s="129"/>
      <c r="G106" s="129"/>
      <c r="H106" s="129"/>
      <c r="I106" s="131"/>
      <c r="J106" s="130"/>
      <c r="K106" s="131"/>
      <c r="L106" s="132"/>
      <c r="M106" s="133"/>
      <c r="N106" s="132"/>
      <c r="O106" s="134"/>
      <c r="P106" s="133"/>
      <c r="Q106" s="134"/>
      <c r="R106" s="133"/>
      <c r="S106" s="135"/>
      <c r="T106" s="133"/>
      <c r="U106" s="135"/>
      <c r="V106" s="136"/>
      <c r="W106" s="135"/>
      <c r="X106" s="137"/>
      <c r="Y106" s="135"/>
      <c r="Z106" s="137"/>
      <c r="AA106" s="136"/>
      <c r="AB106" s="137"/>
      <c r="AC106" s="136"/>
      <c r="AD106" s="137"/>
      <c r="AE106" s="136"/>
      <c r="AF106" s="137"/>
      <c r="AG106" s="136"/>
      <c r="AH106" s="136"/>
      <c r="AI106" s="137"/>
      <c r="AJ106" s="136"/>
      <c r="AK106" s="16"/>
      <c r="AL106" s="138"/>
      <c r="AM106" s="138"/>
      <c r="AN106" s="138"/>
      <c r="AO106" s="138"/>
      <c r="AP106" s="138"/>
      <c r="AQ106" s="22"/>
      <c r="AR106" s="22"/>
      <c r="AS106" s="22"/>
      <c r="AT106" s="22"/>
      <c r="AU106" s="22"/>
      <c r="AV106" s="113">
        <f>'[1]Объем доходов на 2018год'!$G$34</f>
        <v>200000</v>
      </c>
      <c r="AW106" s="290">
        <f>'[3]исполнение на 01.07.2018г.'!$AW$106</f>
        <v>149994</v>
      </c>
      <c r="AX106" s="127">
        <f>'[3]исполнение на 01.07.2018г.'!$AX$106</f>
        <v>533646</v>
      </c>
      <c r="AY106" s="119">
        <f t="shared" si="48"/>
        <v>383652</v>
      </c>
      <c r="AZ106" s="155">
        <v>0</v>
      </c>
    </row>
    <row r="107" spans="1:52" ht="56.25">
      <c r="A107" s="295" t="s">
        <v>169</v>
      </c>
      <c r="B107" s="141" t="s">
        <v>129</v>
      </c>
      <c r="C107" s="129"/>
      <c r="D107" s="130"/>
      <c r="E107" s="129"/>
      <c r="F107" s="129"/>
      <c r="G107" s="129"/>
      <c r="H107" s="129"/>
      <c r="I107" s="131"/>
      <c r="J107" s="130"/>
      <c r="K107" s="131"/>
      <c r="L107" s="132"/>
      <c r="M107" s="133"/>
      <c r="N107" s="132"/>
      <c r="O107" s="134"/>
      <c r="P107" s="133"/>
      <c r="Q107" s="134"/>
      <c r="R107" s="133"/>
      <c r="S107" s="135"/>
      <c r="T107" s="133"/>
      <c r="U107" s="135"/>
      <c r="V107" s="136"/>
      <c r="W107" s="135"/>
      <c r="X107" s="137"/>
      <c r="Y107" s="135"/>
      <c r="Z107" s="137"/>
      <c r="AA107" s="136"/>
      <c r="AB107" s="137"/>
      <c r="AC107" s="136"/>
      <c r="AD107" s="137"/>
      <c r="AE107" s="136"/>
      <c r="AF107" s="137"/>
      <c r="AG107" s="136"/>
      <c r="AH107" s="136"/>
      <c r="AI107" s="137"/>
      <c r="AJ107" s="136"/>
      <c r="AK107" s="16"/>
      <c r="AL107" s="138"/>
      <c r="AM107" s="138"/>
      <c r="AN107" s="138"/>
      <c r="AO107" s="138"/>
      <c r="AP107" s="138"/>
      <c r="AQ107" s="22"/>
      <c r="AR107" s="22"/>
      <c r="AS107" s="22"/>
      <c r="AT107" s="22"/>
      <c r="AU107" s="22"/>
      <c r="AV107" s="113">
        <v>0</v>
      </c>
      <c r="AW107" s="290">
        <v>0</v>
      </c>
      <c r="AX107" s="127">
        <f>'[3]исполнение на 01.07.2018г.'!$AX$107</f>
        <v>246539.03</v>
      </c>
      <c r="AY107" s="119">
        <f t="shared" si="48"/>
        <v>246539.03</v>
      </c>
      <c r="AZ107" s="155">
        <v>0</v>
      </c>
    </row>
    <row r="108" spans="1:52" ht="18.75">
      <c r="A108" s="295" t="s">
        <v>160</v>
      </c>
      <c r="B108" s="141" t="s">
        <v>131</v>
      </c>
      <c r="C108" s="129"/>
      <c r="D108" s="130"/>
      <c r="E108" s="129"/>
      <c r="F108" s="129"/>
      <c r="G108" s="129"/>
      <c r="H108" s="129"/>
      <c r="I108" s="131"/>
      <c r="J108" s="130"/>
      <c r="K108" s="131"/>
      <c r="L108" s="132"/>
      <c r="M108" s="133"/>
      <c r="N108" s="132"/>
      <c r="O108" s="134"/>
      <c r="P108" s="133"/>
      <c r="Q108" s="134"/>
      <c r="R108" s="133"/>
      <c r="S108" s="135"/>
      <c r="T108" s="133"/>
      <c r="U108" s="135"/>
      <c r="V108" s="136"/>
      <c r="W108" s="135"/>
      <c r="X108" s="137"/>
      <c r="Y108" s="135"/>
      <c r="Z108" s="137"/>
      <c r="AA108" s="136"/>
      <c r="AB108" s="137"/>
      <c r="AC108" s="136"/>
      <c r="AD108" s="137"/>
      <c r="AE108" s="136"/>
      <c r="AF108" s="137"/>
      <c r="AG108" s="136"/>
      <c r="AH108" s="136"/>
      <c r="AI108" s="137"/>
      <c r="AJ108" s="136"/>
      <c r="AK108" s="16"/>
      <c r="AL108" s="138"/>
      <c r="AM108" s="138"/>
      <c r="AN108" s="138"/>
      <c r="AO108" s="138"/>
      <c r="AP108" s="138"/>
      <c r="AQ108" s="22"/>
      <c r="AR108" s="22"/>
      <c r="AS108" s="22"/>
      <c r="AT108" s="22"/>
      <c r="AU108" s="22"/>
      <c r="AV108" s="113"/>
      <c r="AW108" s="290"/>
      <c r="AX108" s="127">
        <f>'[3]исполнение на 01.07.2018г.'!$AX$108</f>
        <v>8726.09</v>
      </c>
      <c r="AY108" s="119">
        <f t="shared" si="48"/>
        <v>8726.09</v>
      </c>
      <c r="AZ108" s="155"/>
    </row>
    <row r="109" spans="1:52" ht="57.75" customHeight="1">
      <c r="A109" s="287" t="s">
        <v>191</v>
      </c>
      <c r="B109" s="141" t="s">
        <v>190</v>
      </c>
      <c r="C109" s="129"/>
      <c r="D109" s="130"/>
      <c r="E109" s="129"/>
      <c r="F109" s="129"/>
      <c r="G109" s="129"/>
      <c r="H109" s="129"/>
      <c r="I109" s="131"/>
      <c r="J109" s="130"/>
      <c r="K109" s="131"/>
      <c r="L109" s="132"/>
      <c r="M109" s="133"/>
      <c r="N109" s="132"/>
      <c r="O109" s="134"/>
      <c r="P109" s="133"/>
      <c r="Q109" s="134"/>
      <c r="R109" s="133"/>
      <c r="S109" s="135"/>
      <c r="T109" s="133"/>
      <c r="U109" s="135"/>
      <c r="V109" s="136"/>
      <c r="W109" s="135"/>
      <c r="X109" s="137"/>
      <c r="Y109" s="135"/>
      <c r="Z109" s="137"/>
      <c r="AA109" s="136"/>
      <c r="AB109" s="137"/>
      <c r="AC109" s="136"/>
      <c r="AD109" s="137"/>
      <c r="AE109" s="136"/>
      <c r="AF109" s="137"/>
      <c r="AG109" s="136"/>
      <c r="AH109" s="136"/>
      <c r="AI109" s="137"/>
      <c r="AJ109" s="136"/>
      <c r="AK109" s="16"/>
      <c r="AL109" s="138"/>
      <c r="AM109" s="138"/>
      <c r="AN109" s="138"/>
      <c r="AO109" s="138"/>
      <c r="AP109" s="138"/>
      <c r="AQ109" s="22"/>
      <c r="AR109" s="22"/>
      <c r="AS109" s="22"/>
      <c r="AT109" s="22"/>
      <c r="AU109" s="22"/>
      <c r="AV109" s="113"/>
      <c r="AW109" s="290"/>
      <c r="AX109" s="288">
        <v>60000</v>
      </c>
      <c r="AY109" s="297">
        <f t="shared" si="48"/>
        <v>60000</v>
      </c>
      <c r="AZ109" s="155"/>
    </row>
    <row r="110" spans="1:52" ht="58.5" customHeight="1">
      <c r="A110" s="287" t="s">
        <v>192</v>
      </c>
      <c r="B110" s="141" t="s">
        <v>193</v>
      </c>
      <c r="C110" s="129"/>
      <c r="D110" s="130"/>
      <c r="E110" s="129"/>
      <c r="F110" s="129"/>
      <c r="G110" s="129"/>
      <c r="H110" s="129"/>
      <c r="I110" s="131"/>
      <c r="J110" s="130"/>
      <c r="K110" s="131"/>
      <c r="L110" s="132"/>
      <c r="M110" s="133"/>
      <c r="N110" s="132"/>
      <c r="O110" s="134"/>
      <c r="P110" s="133"/>
      <c r="Q110" s="134"/>
      <c r="R110" s="133"/>
      <c r="S110" s="135"/>
      <c r="T110" s="133"/>
      <c r="U110" s="135"/>
      <c r="V110" s="136"/>
      <c r="W110" s="135"/>
      <c r="X110" s="137"/>
      <c r="Y110" s="135"/>
      <c r="Z110" s="137"/>
      <c r="AA110" s="136"/>
      <c r="AB110" s="137"/>
      <c r="AC110" s="136"/>
      <c r="AD110" s="137"/>
      <c r="AE110" s="136"/>
      <c r="AF110" s="137"/>
      <c r="AG110" s="136"/>
      <c r="AH110" s="136"/>
      <c r="AI110" s="137"/>
      <c r="AJ110" s="136"/>
      <c r="AK110" s="16"/>
      <c r="AL110" s="138"/>
      <c r="AM110" s="138"/>
      <c r="AN110" s="138"/>
      <c r="AO110" s="138"/>
      <c r="AP110" s="138"/>
      <c r="AQ110" s="22"/>
      <c r="AR110" s="22"/>
      <c r="AS110" s="22"/>
      <c r="AT110" s="22"/>
      <c r="AU110" s="22"/>
      <c r="AV110" s="113"/>
      <c r="AW110" s="290"/>
      <c r="AX110" s="288">
        <f>'[3]исполнение на 01.07.2018г.'!$AX$110</f>
        <v>15122.84</v>
      </c>
      <c r="AY110" s="297">
        <f t="shared" si="48"/>
        <v>15122.84</v>
      </c>
      <c r="AZ110" s="155"/>
    </row>
    <row r="111" spans="1:52" ht="18.75">
      <c r="A111" s="248"/>
      <c r="B111" s="249" t="s">
        <v>133</v>
      </c>
      <c r="C111" s="250"/>
      <c r="D111" s="251"/>
      <c r="E111" s="250"/>
      <c r="F111" s="250"/>
      <c r="G111" s="250"/>
      <c r="H111" s="250"/>
      <c r="I111" s="252"/>
      <c r="J111" s="251"/>
      <c r="K111" s="252"/>
      <c r="L111" s="253"/>
      <c r="M111" s="254"/>
      <c r="N111" s="253"/>
      <c r="O111" s="255"/>
      <c r="P111" s="254"/>
      <c r="Q111" s="255"/>
      <c r="R111" s="254"/>
      <c r="S111" s="256"/>
      <c r="T111" s="254"/>
      <c r="U111" s="256"/>
      <c r="V111" s="257"/>
      <c r="W111" s="256"/>
      <c r="X111" s="258"/>
      <c r="Y111" s="256"/>
      <c r="Z111" s="258"/>
      <c r="AA111" s="257"/>
      <c r="AB111" s="258"/>
      <c r="AC111" s="257"/>
      <c r="AD111" s="258"/>
      <c r="AE111" s="257"/>
      <c r="AF111" s="258"/>
      <c r="AG111" s="257"/>
      <c r="AH111" s="257"/>
      <c r="AI111" s="258"/>
      <c r="AJ111" s="257"/>
      <c r="AK111" s="259"/>
      <c r="AL111" s="260"/>
      <c r="AM111" s="260"/>
      <c r="AN111" s="260"/>
      <c r="AO111" s="260"/>
      <c r="AP111" s="260"/>
      <c r="AQ111" s="261"/>
      <c r="AR111" s="261"/>
      <c r="AS111" s="261"/>
      <c r="AT111" s="261"/>
      <c r="AU111" s="261"/>
      <c r="AV111" s="226">
        <f>SUM(AV76:AV108)</f>
        <v>30271046</v>
      </c>
      <c r="AW111" s="226">
        <f>SUM(AW76:AW108)</f>
        <v>21588672.6</v>
      </c>
      <c r="AX111" s="226">
        <f>AX76+AX80+AX81+AX99+AX100+AX101+AX103+AX104+AX105+AX106+AX108+AX107+AX109+AX110</f>
        <v>24814800.57</v>
      </c>
      <c r="AY111" s="226">
        <f>AY76+AY80+AY81+AY99+AY100+AY101+AY103+AY104+AY105+AY106+AY108+AY107</f>
        <v>3151005.13</v>
      </c>
      <c r="AZ111" s="226">
        <f>AX111/AW111*100</f>
        <v>114.94361431929816</v>
      </c>
    </row>
    <row r="112" spans="1:52" ht="18.75">
      <c r="A112" s="262"/>
      <c r="B112" s="197" t="s">
        <v>134</v>
      </c>
      <c r="C112" s="263">
        <f aca="true" t="shared" si="49" ref="C112:H112">C8+C15+C17+C19+C25+C27+C30+C38+C41+C50+C53+C55+C59+C72+C67+C85+C87+C51+C89+C64+C57+C23+C32+C83+C91</f>
        <v>709351.8</v>
      </c>
      <c r="D112" s="263">
        <f t="shared" si="49"/>
        <v>8.33</v>
      </c>
      <c r="E112" s="263">
        <f t="shared" si="49"/>
        <v>0</v>
      </c>
      <c r="F112" s="263">
        <f t="shared" si="49"/>
        <v>0</v>
      </c>
      <c r="G112" s="263">
        <f t="shared" si="49"/>
        <v>0</v>
      </c>
      <c r="H112" s="263">
        <f t="shared" si="49"/>
        <v>0</v>
      </c>
      <c r="I112" s="263">
        <f>I91+I87+I85+I83+I72+I67+I59+I50+I41+I38+I30+I27+I25+I17+I15</f>
        <v>10573</v>
      </c>
      <c r="J112" s="263">
        <f>J91+J87+J85+J83+J72+J67+J59+J50+J41+J38+J30+J27+J25+J17+J15</f>
        <v>178.33</v>
      </c>
      <c r="K112" s="263">
        <f>K91+K87+K85+K83+K72+K67+K59+K50+K41+K38+K30+K27+K25+K17+K15</f>
        <v>-132549.3</v>
      </c>
      <c r="L112" s="264">
        <f>L91+L89+L87+L85+L83+L72+L67+L59+L57+L55+L53+L51+L50++L41+L38+L30+L27+L25+L19+L17+L15+L8+L47</f>
        <v>5924226.199999999</v>
      </c>
      <c r="M112" s="264"/>
      <c r="N112" s="264">
        <f>N91+N89+N87+N85+N83+N72+N67+N59+N57+N55+N53+N51+N50++N41+N38+N30+N27+N25+N19+N17+N15+N8+N47</f>
        <v>876468.3</v>
      </c>
      <c r="O112" s="153">
        <f>O8+O13+O17+O19+O25+O27+O30+O35+O38+O41+O47+O50+O51+O59+O67+O72+O83+O85+O87+O89+O91+O15+O43</f>
        <v>43854</v>
      </c>
      <c r="P112" s="153"/>
      <c r="Q112" s="153">
        <f>Q8+Q13+Q17+Q19+Q25+Q27+Q30+Q35+Q38+Q41+Q47+Q50+Q51+Q59+Q67+Q72+Q83+Q85+Q87+Q89+Q91+Q15+Q43</f>
        <v>17928.9</v>
      </c>
      <c r="R112" s="153"/>
      <c r="S112" s="153">
        <f>S8+S13+S17+S19+S25+S27+S30+S35+S38+S41+S47+S50+S51+S59+S67+S72+S83+S85+S87+S89+S91+S15+S43+S40</f>
        <v>17936.100000000002</v>
      </c>
      <c r="T112" s="153"/>
      <c r="U112" s="153" t="e">
        <f aca="true" t="shared" si="50" ref="U112:AG112">U8+U13+U17+U19+U25+U27+U30+U35+U38+U41+U47+U50+U51+U59+U67+U72+U83+U85+U87+U89+U91+U15+U43</f>
        <v>#REF!</v>
      </c>
      <c r="V112" s="265" t="e">
        <f t="shared" si="50"/>
        <v>#VALUE!</v>
      </c>
      <c r="W112" s="153" t="e">
        <f t="shared" si="50"/>
        <v>#VALUE!</v>
      </c>
      <c r="X112" s="153" t="e">
        <f t="shared" si="50"/>
        <v>#VALUE!</v>
      </c>
      <c r="Y112" s="153" t="e">
        <f t="shared" si="50"/>
        <v>#VALUE!</v>
      </c>
      <c r="Z112" s="153" t="e">
        <f t="shared" si="50"/>
        <v>#VALUE!</v>
      </c>
      <c r="AA112" s="153" t="e">
        <f t="shared" si="50"/>
        <v>#VALUE!</v>
      </c>
      <c r="AB112" s="153" t="e">
        <f t="shared" si="50"/>
        <v>#VALUE!</v>
      </c>
      <c r="AC112" s="153" t="e">
        <f t="shared" si="50"/>
        <v>#VALUE!</v>
      </c>
      <c r="AD112" s="153" t="e">
        <f t="shared" si="50"/>
        <v>#VALUE!</v>
      </c>
      <c r="AE112" s="153" t="e">
        <f t="shared" si="50"/>
        <v>#VALUE!</v>
      </c>
      <c r="AF112" s="153" t="e">
        <f t="shared" si="50"/>
        <v>#VALUE!</v>
      </c>
      <c r="AG112" s="153" t="e">
        <f t="shared" si="50"/>
        <v>#VALUE!</v>
      </c>
      <c r="AH112" s="153"/>
      <c r="AI112" s="153" t="e">
        <f>AI8+AI13+AI17+AI19+AI25+AI27+AI30+AI35+AI38+AI41+AI47+AI50+AI51+AI59+AI67+AI72+AI83+AI85+AI87+AI89+AI91+AI15+AI43</f>
        <v>#VALUE!</v>
      </c>
      <c r="AJ112" s="153" t="e">
        <f>AJ8+AJ13+AJ17+AJ19+AJ25+AJ27+AJ30+AJ35+AJ38+AJ41+AJ47+AJ50+AJ51+AJ59+AJ67+AJ72+AJ83+AJ85+AJ87+AJ89+AJ91+AJ15+AJ43</f>
        <v>#VALUE!</v>
      </c>
      <c r="AK112" s="153">
        <f aca="true" t="shared" si="51" ref="AK112:AP112">AK23+AK57+AK66+AK76+AK81+AK99</f>
        <v>534.5550000000001</v>
      </c>
      <c r="AL112" s="153">
        <f t="shared" si="51"/>
        <v>54.9</v>
      </c>
      <c r="AM112" s="153">
        <f t="shared" si="51"/>
        <v>10787825</v>
      </c>
      <c r="AN112" s="153">
        <f t="shared" si="51"/>
        <v>10787825</v>
      </c>
      <c r="AO112" s="153">
        <f t="shared" si="51"/>
        <v>11171292</v>
      </c>
      <c r="AP112" s="153">
        <f t="shared" si="51"/>
        <v>11171292</v>
      </c>
      <c r="AQ112" s="153">
        <f>AQ23+AQ57+AQ66+AQ76+AQ81+AQ99+AQ102</f>
        <v>12254514</v>
      </c>
      <c r="AR112" s="153">
        <f>AR23+AR57+AR66+AR76+AR81+AR99+AR102</f>
        <v>12754514</v>
      </c>
      <c r="AS112" s="153">
        <f>AS23+AS57+AS66+AS76+AS81+AS99+AS102</f>
        <v>11860481</v>
      </c>
      <c r="AT112" s="153">
        <f>AT23+AT57+AT66+AT76+AT81+AT99+AT102</f>
        <v>10060481</v>
      </c>
      <c r="AU112" s="153"/>
      <c r="AV112" s="153">
        <f>AV111+AV74</f>
        <v>166477278.5</v>
      </c>
      <c r="AW112" s="266">
        <f>AW111+AW74</f>
        <v>116831137.35249999</v>
      </c>
      <c r="AX112" s="266">
        <f>AX111+AX74</f>
        <v>124743856.87</v>
      </c>
      <c r="AY112" s="267">
        <f>AY111+AY74</f>
        <v>7837596.6774999965</v>
      </c>
      <c r="AZ112" s="153">
        <f>AX112/AW112*100</f>
        <v>106.77278309259795</v>
      </c>
    </row>
    <row r="113" spans="1:52" ht="37.5" hidden="1">
      <c r="A113" s="187" t="s">
        <v>140</v>
      </c>
      <c r="B113" s="183" t="s">
        <v>141</v>
      </c>
      <c r="C113" s="129"/>
      <c r="D113" s="130"/>
      <c r="E113" s="129"/>
      <c r="F113" s="129"/>
      <c r="G113" s="129"/>
      <c r="H113" s="129"/>
      <c r="I113" s="131"/>
      <c r="J113" s="130"/>
      <c r="K113" s="131"/>
      <c r="L113" s="132"/>
      <c r="M113" s="133"/>
      <c r="N113" s="132"/>
      <c r="O113" s="134"/>
      <c r="P113" s="133"/>
      <c r="Q113" s="134"/>
      <c r="R113" s="133"/>
      <c r="S113" s="135"/>
      <c r="T113" s="133"/>
      <c r="U113" s="135"/>
      <c r="V113" s="136"/>
      <c r="W113" s="135"/>
      <c r="X113" s="137"/>
      <c r="Y113" s="135"/>
      <c r="Z113" s="137"/>
      <c r="AA113" s="136"/>
      <c r="AB113" s="137"/>
      <c r="AC113" s="136"/>
      <c r="AD113" s="137"/>
      <c r="AE113" s="136"/>
      <c r="AF113" s="137"/>
      <c r="AG113" s="136"/>
      <c r="AH113" s="136"/>
      <c r="AI113" s="137"/>
      <c r="AJ113" s="136"/>
      <c r="AK113" s="16"/>
      <c r="AL113" s="138"/>
      <c r="AM113" s="138"/>
      <c r="AN113" s="138"/>
      <c r="AO113" s="138"/>
      <c r="AP113" s="138"/>
      <c r="AQ113" s="22"/>
      <c r="AR113" s="22">
        <v>12000</v>
      </c>
      <c r="AS113" s="22"/>
      <c r="AT113" s="22"/>
      <c r="AU113" s="22"/>
      <c r="AV113" s="113"/>
      <c r="AW113" s="290"/>
      <c r="AX113" s="127"/>
      <c r="AY113" s="119">
        <f aca="true" t="shared" si="52" ref="AY113:AY126">AX113-AW113</f>
        <v>0</v>
      </c>
      <c r="AZ113" s="153" t="e">
        <f>AX113/AW113*100</f>
        <v>#DIV/0!</v>
      </c>
    </row>
    <row r="114" spans="1:53" ht="36" customHeight="1">
      <c r="A114" s="268"/>
      <c r="B114" s="269" t="s">
        <v>178</v>
      </c>
      <c r="C114" s="270"/>
      <c r="D114" s="271"/>
      <c r="E114" s="270"/>
      <c r="F114" s="270"/>
      <c r="G114" s="270"/>
      <c r="H114" s="270"/>
      <c r="I114" s="272"/>
      <c r="J114" s="271"/>
      <c r="K114" s="272"/>
      <c r="L114" s="273"/>
      <c r="M114" s="274"/>
      <c r="N114" s="273"/>
      <c r="O114" s="275"/>
      <c r="P114" s="274"/>
      <c r="Q114" s="275"/>
      <c r="R114" s="274"/>
      <c r="S114" s="276"/>
      <c r="T114" s="274"/>
      <c r="U114" s="276"/>
      <c r="V114" s="277"/>
      <c r="W114" s="276"/>
      <c r="X114" s="278"/>
      <c r="Y114" s="276"/>
      <c r="Z114" s="278"/>
      <c r="AA114" s="277"/>
      <c r="AB114" s="278"/>
      <c r="AC114" s="277"/>
      <c r="AD114" s="278"/>
      <c r="AE114" s="277"/>
      <c r="AF114" s="278"/>
      <c r="AG114" s="277"/>
      <c r="AH114" s="277"/>
      <c r="AI114" s="278"/>
      <c r="AJ114" s="277"/>
      <c r="AK114" s="279"/>
      <c r="AL114" s="280"/>
      <c r="AM114" s="280"/>
      <c r="AN114" s="280"/>
      <c r="AO114" s="280"/>
      <c r="AP114" s="280"/>
      <c r="AQ114" s="156"/>
      <c r="AR114" s="156"/>
      <c r="AS114" s="156"/>
      <c r="AT114" s="156"/>
      <c r="AU114" s="156"/>
      <c r="AV114" s="119">
        <f>AV115+AV121+AV125+AV119+AV120</f>
        <v>26711281.82</v>
      </c>
      <c r="AW114" s="290">
        <f>'[3]исполнение на 01.07.2018г.'!$AW$114</f>
        <v>25933049.07</v>
      </c>
      <c r="AX114" s="127">
        <f>'[3]исполнение на 01.07.2018г.'!$AX$114</f>
        <v>22402218.12</v>
      </c>
      <c r="AY114" s="119">
        <f>AY115+AY121+AY125+AY119+AY120+AY124+AY126</f>
        <v>969169.0499999997</v>
      </c>
      <c r="AZ114" s="119">
        <f>AZ115+AZ121+AZ125+AZ119+AZ120+AZ124+AZ126</f>
        <v>108.74540210924475</v>
      </c>
      <c r="BA114" s="120"/>
    </row>
    <row r="115" spans="1:52" ht="31.5">
      <c r="A115" s="187" t="s">
        <v>170</v>
      </c>
      <c r="B115" s="281" t="s">
        <v>177</v>
      </c>
      <c r="C115" s="129"/>
      <c r="D115" s="130"/>
      <c r="E115" s="129"/>
      <c r="F115" s="129"/>
      <c r="G115" s="129"/>
      <c r="H115" s="129"/>
      <c r="I115" s="131"/>
      <c r="J115" s="130"/>
      <c r="K115" s="131"/>
      <c r="L115" s="132"/>
      <c r="M115" s="133"/>
      <c r="N115" s="132"/>
      <c r="O115" s="134"/>
      <c r="P115" s="133"/>
      <c r="Q115" s="134"/>
      <c r="R115" s="133"/>
      <c r="S115" s="135"/>
      <c r="T115" s="133"/>
      <c r="U115" s="135"/>
      <c r="V115" s="136"/>
      <c r="W115" s="135"/>
      <c r="X115" s="137"/>
      <c r="Y115" s="135"/>
      <c r="Z115" s="137"/>
      <c r="AA115" s="136"/>
      <c r="AB115" s="137"/>
      <c r="AC115" s="136"/>
      <c r="AD115" s="137"/>
      <c r="AE115" s="136"/>
      <c r="AF115" s="137"/>
      <c r="AG115" s="136"/>
      <c r="AH115" s="136"/>
      <c r="AI115" s="137"/>
      <c r="AJ115" s="136"/>
      <c r="AK115" s="16"/>
      <c r="AL115" s="138"/>
      <c r="AM115" s="138"/>
      <c r="AN115" s="138"/>
      <c r="AO115" s="138"/>
      <c r="AP115" s="138"/>
      <c r="AQ115" s="22"/>
      <c r="AR115" s="22"/>
      <c r="AS115" s="22"/>
      <c r="AT115" s="22"/>
      <c r="AU115" s="22"/>
      <c r="AV115" s="154">
        <f>AV116+AV117+AV118</f>
        <v>3112931</v>
      </c>
      <c r="AW115" s="290">
        <f>'[3]исполнение на 01.07.2018г.'!$AW$115</f>
        <v>2334698.25</v>
      </c>
      <c r="AX115" s="127">
        <f>'[3]исполнение на 01.07.2018г.'!$AX$115</f>
        <v>2538877</v>
      </c>
      <c r="AY115" s="146">
        <f t="shared" si="52"/>
        <v>204178.75</v>
      </c>
      <c r="AZ115" s="282">
        <f>AX115/AW115*100</f>
        <v>108.74540210924475</v>
      </c>
    </row>
    <row r="116" spans="1:52" ht="37.5">
      <c r="A116" s="187" t="s">
        <v>154</v>
      </c>
      <c r="B116" s="149" t="s">
        <v>127</v>
      </c>
      <c r="C116" s="129"/>
      <c r="D116" s="130"/>
      <c r="E116" s="129"/>
      <c r="F116" s="129"/>
      <c r="G116" s="129"/>
      <c r="H116" s="129"/>
      <c r="I116" s="131"/>
      <c r="J116" s="130"/>
      <c r="K116" s="131"/>
      <c r="L116" s="132"/>
      <c r="M116" s="133"/>
      <c r="N116" s="132"/>
      <c r="O116" s="134"/>
      <c r="P116" s="133"/>
      <c r="Q116" s="134"/>
      <c r="R116" s="133"/>
      <c r="S116" s="135"/>
      <c r="T116" s="133"/>
      <c r="U116" s="135"/>
      <c r="V116" s="136"/>
      <c r="W116" s="135"/>
      <c r="X116" s="137"/>
      <c r="Y116" s="135"/>
      <c r="Z116" s="137"/>
      <c r="AA116" s="136"/>
      <c r="AB116" s="137"/>
      <c r="AC116" s="136"/>
      <c r="AD116" s="137"/>
      <c r="AE116" s="136"/>
      <c r="AF116" s="137"/>
      <c r="AG116" s="136"/>
      <c r="AH116" s="136"/>
      <c r="AI116" s="137"/>
      <c r="AJ116" s="136"/>
      <c r="AK116" s="16"/>
      <c r="AL116" s="138"/>
      <c r="AM116" s="138"/>
      <c r="AN116" s="138"/>
      <c r="AO116" s="138"/>
      <c r="AP116" s="138"/>
      <c r="AQ116" s="22"/>
      <c r="AR116" s="22"/>
      <c r="AS116" s="22"/>
      <c r="AT116" s="22"/>
      <c r="AU116" s="22"/>
      <c r="AV116" s="150">
        <f>'[1]Объем доходов на 2018год'!$G$44</f>
        <v>91531</v>
      </c>
      <c r="AW116" s="290">
        <f>'[3]исполнение на 01.07.2018г.'!$AW$116</f>
        <v>68648.25</v>
      </c>
      <c r="AX116" s="127">
        <f>'[3]исполнение на 01.07.2018г.'!$AX$116</f>
        <v>68771</v>
      </c>
      <c r="AY116" s="146">
        <f t="shared" si="52"/>
        <v>122.75</v>
      </c>
      <c r="AZ116" s="282">
        <f>AX116/AW116*100</f>
        <v>100.17881009348382</v>
      </c>
    </row>
    <row r="117" spans="1:52" ht="56.25">
      <c r="A117" s="227" t="s">
        <v>155</v>
      </c>
      <c r="B117" s="149" t="s">
        <v>128</v>
      </c>
      <c r="C117" s="129"/>
      <c r="D117" s="130"/>
      <c r="E117" s="129"/>
      <c r="F117" s="129"/>
      <c r="G117" s="129"/>
      <c r="H117" s="129"/>
      <c r="I117" s="131"/>
      <c r="J117" s="130"/>
      <c r="K117" s="131"/>
      <c r="L117" s="132"/>
      <c r="M117" s="133"/>
      <c r="N117" s="132"/>
      <c r="O117" s="134"/>
      <c r="P117" s="133"/>
      <c r="Q117" s="134"/>
      <c r="R117" s="133"/>
      <c r="S117" s="135"/>
      <c r="T117" s="133"/>
      <c r="U117" s="135"/>
      <c r="V117" s="136"/>
      <c r="W117" s="135"/>
      <c r="X117" s="137"/>
      <c r="Y117" s="135"/>
      <c r="Z117" s="137"/>
      <c r="AA117" s="136"/>
      <c r="AB117" s="137"/>
      <c r="AC117" s="136"/>
      <c r="AD117" s="137"/>
      <c r="AE117" s="136"/>
      <c r="AF117" s="137"/>
      <c r="AG117" s="136"/>
      <c r="AH117" s="136"/>
      <c r="AI117" s="137"/>
      <c r="AJ117" s="136"/>
      <c r="AK117" s="16"/>
      <c r="AL117" s="138"/>
      <c r="AM117" s="138"/>
      <c r="AN117" s="138"/>
      <c r="AO117" s="138"/>
      <c r="AP117" s="138"/>
      <c r="AQ117" s="22">
        <v>293099</v>
      </c>
      <c r="AR117" s="29">
        <v>293099</v>
      </c>
      <c r="AS117" s="22">
        <v>293099</v>
      </c>
      <c r="AT117" s="22">
        <v>293090</v>
      </c>
      <c r="AU117" s="22"/>
      <c r="AV117" s="150">
        <f>'[1]Объем доходов на 2018год'!$G$45</f>
        <v>2775400</v>
      </c>
      <c r="AW117" s="290">
        <f>'[3]исполнение на 01.07.2018г.'!$AW$117</f>
        <v>2081550</v>
      </c>
      <c r="AX117" s="127">
        <f>'[3]исполнение на 01.07.2018г.'!$AX$117</f>
        <v>2470106</v>
      </c>
      <c r="AY117" s="146">
        <f t="shared" si="52"/>
        <v>388556</v>
      </c>
      <c r="AZ117" s="282">
        <v>0</v>
      </c>
    </row>
    <row r="118" spans="1:52" ht="37.5">
      <c r="A118" s="227" t="s">
        <v>155</v>
      </c>
      <c r="B118" s="149" t="s">
        <v>156</v>
      </c>
      <c r="C118" s="129"/>
      <c r="D118" s="130"/>
      <c r="E118" s="129"/>
      <c r="F118" s="129"/>
      <c r="G118" s="129"/>
      <c r="H118" s="129"/>
      <c r="I118" s="131"/>
      <c r="J118" s="130"/>
      <c r="K118" s="131"/>
      <c r="L118" s="132"/>
      <c r="M118" s="133"/>
      <c r="N118" s="132"/>
      <c r="O118" s="134"/>
      <c r="P118" s="133"/>
      <c r="Q118" s="134"/>
      <c r="R118" s="133"/>
      <c r="S118" s="135"/>
      <c r="T118" s="133"/>
      <c r="U118" s="135"/>
      <c r="V118" s="136"/>
      <c r="W118" s="135"/>
      <c r="X118" s="137"/>
      <c r="Y118" s="135"/>
      <c r="Z118" s="137"/>
      <c r="AA118" s="136"/>
      <c r="AB118" s="137"/>
      <c r="AC118" s="136"/>
      <c r="AD118" s="137"/>
      <c r="AE118" s="136"/>
      <c r="AF118" s="137"/>
      <c r="AG118" s="136"/>
      <c r="AH118" s="136"/>
      <c r="AI118" s="137"/>
      <c r="AJ118" s="136"/>
      <c r="AK118" s="16"/>
      <c r="AL118" s="138"/>
      <c r="AM118" s="138"/>
      <c r="AN118" s="138"/>
      <c r="AO118" s="138"/>
      <c r="AP118" s="138"/>
      <c r="AQ118" s="22"/>
      <c r="AR118" s="29"/>
      <c r="AS118" s="22"/>
      <c r="AT118" s="22"/>
      <c r="AU118" s="22"/>
      <c r="AV118" s="150">
        <f>'[1]Объем доходов на 2018год'!$G$46</f>
        <v>246000</v>
      </c>
      <c r="AW118" s="290">
        <f>'[3]исполнение на 01.07.2018г.'!$AW$118</f>
        <v>184500</v>
      </c>
      <c r="AX118" s="127">
        <v>0</v>
      </c>
      <c r="AY118" s="143">
        <f t="shared" si="52"/>
        <v>-184500</v>
      </c>
      <c r="AZ118" s="282">
        <v>0</v>
      </c>
    </row>
    <row r="119" spans="1:52" ht="75">
      <c r="A119" s="227" t="s">
        <v>185</v>
      </c>
      <c r="B119" s="149" t="s">
        <v>186</v>
      </c>
      <c r="C119" s="129"/>
      <c r="D119" s="130"/>
      <c r="E119" s="129"/>
      <c r="F119" s="129"/>
      <c r="G119" s="129"/>
      <c r="H119" s="129"/>
      <c r="I119" s="131"/>
      <c r="J119" s="130"/>
      <c r="K119" s="131"/>
      <c r="L119" s="132"/>
      <c r="M119" s="133"/>
      <c r="N119" s="132"/>
      <c r="O119" s="134"/>
      <c r="P119" s="133"/>
      <c r="Q119" s="134"/>
      <c r="R119" s="133"/>
      <c r="S119" s="135"/>
      <c r="T119" s="133"/>
      <c r="U119" s="135"/>
      <c r="V119" s="136"/>
      <c r="W119" s="135"/>
      <c r="X119" s="137"/>
      <c r="Y119" s="135"/>
      <c r="Z119" s="137"/>
      <c r="AA119" s="136"/>
      <c r="AB119" s="137"/>
      <c r="AC119" s="136"/>
      <c r="AD119" s="137"/>
      <c r="AE119" s="136"/>
      <c r="AF119" s="137"/>
      <c r="AG119" s="136"/>
      <c r="AH119" s="136"/>
      <c r="AI119" s="137"/>
      <c r="AJ119" s="136"/>
      <c r="AK119" s="16"/>
      <c r="AL119" s="138"/>
      <c r="AM119" s="138"/>
      <c r="AN119" s="138"/>
      <c r="AO119" s="138"/>
      <c r="AP119" s="138"/>
      <c r="AQ119" s="22"/>
      <c r="AR119" s="29"/>
      <c r="AS119" s="22"/>
      <c r="AT119" s="22"/>
      <c r="AU119" s="22"/>
      <c r="AV119" s="150">
        <v>4500000</v>
      </c>
      <c r="AW119" s="290">
        <f>'[3]исполнение на 01.07.2018г.'!$AW$119</f>
        <v>4500000</v>
      </c>
      <c r="AX119" s="127"/>
      <c r="AY119" s="143"/>
      <c r="AZ119" s="282"/>
    </row>
    <row r="120" spans="1:52" ht="112.5">
      <c r="A120" s="227" t="s">
        <v>188</v>
      </c>
      <c r="B120" s="149" t="s">
        <v>187</v>
      </c>
      <c r="C120" s="129"/>
      <c r="D120" s="130"/>
      <c r="E120" s="129"/>
      <c r="F120" s="129"/>
      <c r="G120" s="129"/>
      <c r="H120" s="129"/>
      <c r="I120" s="131"/>
      <c r="J120" s="130"/>
      <c r="K120" s="131"/>
      <c r="L120" s="132"/>
      <c r="M120" s="133"/>
      <c r="N120" s="132"/>
      <c r="O120" s="134"/>
      <c r="P120" s="133"/>
      <c r="Q120" s="134"/>
      <c r="R120" s="133"/>
      <c r="S120" s="135"/>
      <c r="T120" s="133"/>
      <c r="U120" s="135"/>
      <c r="V120" s="136"/>
      <c r="W120" s="135"/>
      <c r="X120" s="137"/>
      <c r="Y120" s="135"/>
      <c r="Z120" s="137"/>
      <c r="AA120" s="136"/>
      <c r="AB120" s="137"/>
      <c r="AC120" s="136"/>
      <c r="AD120" s="137"/>
      <c r="AE120" s="136"/>
      <c r="AF120" s="137"/>
      <c r="AG120" s="136"/>
      <c r="AH120" s="136"/>
      <c r="AI120" s="137"/>
      <c r="AJ120" s="136"/>
      <c r="AK120" s="16"/>
      <c r="AL120" s="138"/>
      <c r="AM120" s="138"/>
      <c r="AN120" s="138"/>
      <c r="AO120" s="138"/>
      <c r="AP120" s="138"/>
      <c r="AQ120" s="22"/>
      <c r="AR120" s="29"/>
      <c r="AS120" s="22"/>
      <c r="AT120" s="22"/>
      <c r="AU120" s="22"/>
      <c r="AV120" s="150">
        <v>16290000</v>
      </c>
      <c r="AW120" s="290">
        <f>'[3]исполнение на 01.07.2018г.'!$AW$120</f>
        <v>16290000</v>
      </c>
      <c r="AX120" s="127">
        <f>'[2]1'!$E$57</f>
        <v>16290000</v>
      </c>
      <c r="AY120" s="143"/>
      <c r="AZ120" s="282"/>
    </row>
    <row r="121" spans="1:52" ht="63.75" customHeight="1">
      <c r="A121" s="296" t="s">
        <v>183</v>
      </c>
      <c r="B121" s="149" t="s">
        <v>189</v>
      </c>
      <c r="C121" s="129"/>
      <c r="D121" s="130"/>
      <c r="E121" s="129"/>
      <c r="F121" s="129"/>
      <c r="G121" s="129"/>
      <c r="H121" s="129"/>
      <c r="I121" s="131"/>
      <c r="J121" s="130"/>
      <c r="K121" s="131"/>
      <c r="L121" s="132"/>
      <c r="M121" s="133"/>
      <c r="N121" s="132"/>
      <c r="O121" s="134"/>
      <c r="P121" s="133"/>
      <c r="Q121" s="134"/>
      <c r="R121" s="133"/>
      <c r="S121" s="135"/>
      <c r="T121" s="133"/>
      <c r="U121" s="135"/>
      <c r="V121" s="136"/>
      <c r="W121" s="135"/>
      <c r="X121" s="137"/>
      <c r="Y121" s="135"/>
      <c r="Z121" s="137"/>
      <c r="AA121" s="136"/>
      <c r="AB121" s="137"/>
      <c r="AC121" s="136"/>
      <c r="AD121" s="137"/>
      <c r="AE121" s="136"/>
      <c r="AF121" s="137"/>
      <c r="AG121" s="136"/>
      <c r="AH121" s="136"/>
      <c r="AI121" s="137"/>
      <c r="AJ121" s="136"/>
      <c r="AK121" s="16"/>
      <c r="AL121" s="138"/>
      <c r="AM121" s="138"/>
      <c r="AN121" s="138"/>
      <c r="AO121" s="138"/>
      <c r="AP121" s="138"/>
      <c r="AQ121" s="22"/>
      <c r="AR121" s="29"/>
      <c r="AS121" s="22"/>
      <c r="AT121" s="22"/>
      <c r="AU121" s="22"/>
      <c r="AV121" s="150">
        <f>9128814.57+845269.92+620390</f>
        <v>10594474.49</v>
      </c>
      <c r="AW121" s="290">
        <f>'[3]исполнение на 01.07.2018г.'!$AW$121</f>
        <v>10594474.49</v>
      </c>
      <c r="AX121" s="127">
        <f>'[3]исполнение на 01.07.2018г.'!$AX$121</f>
        <v>10594474.49</v>
      </c>
      <c r="AY121" s="143">
        <f t="shared" si="52"/>
        <v>0</v>
      </c>
      <c r="AZ121" s="282">
        <v>0</v>
      </c>
    </row>
    <row r="122" spans="1:52" ht="31.5" customHeight="1">
      <c r="A122" s="296" t="s">
        <v>157</v>
      </c>
      <c r="B122" s="283" t="s">
        <v>179</v>
      </c>
      <c r="C122" s="270"/>
      <c r="D122" s="271"/>
      <c r="E122" s="270"/>
      <c r="F122" s="270"/>
      <c r="G122" s="270"/>
      <c r="H122" s="270"/>
      <c r="I122" s="272"/>
      <c r="J122" s="271"/>
      <c r="K122" s="272"/>
      <c r="L122" s="273"/>
      <c r="M122" s="274"/>
      <c r="N122" s="273"/>
      <c r="O122" s="275"/>
      <c r="P122" s="274"/>
      <c r="Q122" s="275"/>
      <c r="R122" s="274"/>
      <c r="S122" s="276"/>
      <c r="T122" s="274"/>
      <c r="U122" s="276"/>
      <c r="V122" s="277"/>
      <c r="W122" s="276"/>
      <c r="X122" s="278"/>
      <c r="Y122" s="276"/>
      <c r="Z122" s="278"/>
      <c r="AA122" s="277"/>
      <c r="AB122" s="278"/>
      <c r="AC122" s="277"/>
      <c r="AD122" s="278"/>
      <c r="AE122" s="277"/>
      <c r="AF122" s="278"/>
      <c r="AG122" s="277"/>
      <c r="AH122" s="277"/>
      <c r="AI122" s="278"/>
      <c r="AJ122" s="277"/>
      <c r="AK122" s="279"/>
      <c r="AL122" s="280"/>
      <c r="AM122" s="280"/>
      <c r="AN122" s="280"/>
      <c r="AO122" s="280"/>
      <c r="AP122" s="280"/>
      <c r="AQ122" s="156"/>
      <c r="AR122" s="284"/>
      <c r="AS122" s="156"/>
      <c r="AT122" s="156"/>
      <c r="AU122" s="156"/>
      <c r="AV122" s="154">
        <f>AV123</f>
        <v>37895000</v>
      </c>
      <c r="AW122" s="290">
        <f>AW123</f>
        <v>26735000</v>
      </c>
      <c r="AX122" s="127">
        <f>AX123</f>
        <v>26735000</v>
      </c>
      <c r="AY122" s="143">
        <f>AX122-AW122</f>
        <v>0</v>
      </c>
      <c r="AZ122" s="143">
        <f>AX122/AW122*100</f>
        <v>100</v>
      </c>
    </row>
    <row r="123" spans="1:52" ht="37.5">
      <c r="A123" s="296" t="s">
        <v>157</v>
      </c>
      <c r="B123" s="149" t="s">
        <v>180</v>
      </c>
      <c r="C123" s="129"/>
      <c r="D123" s="130"/>
      <c r="E123" s="129"/>
      <c r="F123" s="129"/>
      <c r="G123" s="129"/>
      <c r="H123" s="129"/>
      <c r="I123" s="131"/>
      <c r="J123" s="130"/>
      <c r="K123" s="131"/>
      <c r="L123" s="132"/>
      <c r="M123" s="133"/>
      <c r="N123" s="132"/>
      <c r="O123" s="134"/>
      <c r="P123" s="133"/>
      <c r="Q123" s="134"/>
      <c r="R123" s="133"/>
      <c r="S123" s="135"/>
      <c r="T123" s="133"/>
      <c r="U123" s="135"/>
      <c r="V123" s="136"/>
      <c r="W123" s="135"/>
      <c r="X123" s="137"/>
      <c r="Y123" s="135"/>
      <c r="Z123" s="137"/>
      <c r="AA123" s="136"/>
      <c r="AB123" s="137"/>
      <c r="AC123" s="136"/>
      <c r="AD123" s="137"/>
      <c r="AE123" s="136"/>
      <c r="AF123" s="137"/>
      <c r="AG123" s="136"/>
      <c r="AH123" s="136"/>
      <c r="AI123" s="137"/>
      <c r="AJ123" s="136"/>
      <c r="AK123" s="16"/>
      <c r="AL123" s="138"/>
      <c r="AM123" s="138"/>
      <c r="AN123" s="138"/>
      <c r="AO123" s="138"/>
      <c r="AP123" s="138"/>
      <c r="AQ123" s="22"/>
      <c r="AR123" s="29"/>
      <c r="AS123" s="22"/>
      <c r="AT123" s="22"/>
      <c r="AU123" s="22"/>
      <c r="AV123" s="150">
        <v>37895000</v>
      </c>
      <c r="AW123" s="290">
        <f>'[3]исполнение на 01.07.2018г.'!$AW$123</f>
        <v>26735000</v>
      </c>
      <c r="AX123" s="127">
        <f>'[3]исполнение на 01.07.2018г.'!$AX$123</f>
        <v>26735000</v>
      </c>
      <c r="AY123" s="143">
        <f t="shared" si="52"/>
        <v>0</v>
      </c>
      <c r="AZ123" s="282">
        <v>0</v>
      </c>
    </row>
    <row r="124" spans="1:52" ht="75">
      <c r="A124" s="296" t="s">
        <v>184</v>
      </c>
      <c r="B124" s="149" t="s">
        <v>181</v>
      </c>
      <c r="C124" s="129"/>
      <c r="D124" s="130"/>
      <c r="E124" s="129"/>
      <c r="F124" s="129"/>
      <c r="G124" s="129"/>
      <c r="H124" s="129"/>
      <c r="I124" s="131"/>
      <c r="J124" s="130"/>
      <c r="K124" s="131"/>
      <c r="L124" s="132"/>
      <c r="M124" s="133"/>
      <c r="N124" s="132"/>
      <c r="O124" s="134"/>
      <c r="P124" s="133"/>
      <c r="Q124" s="134"/>
      <c r="R124" s="133"/>
      <c r="S124" s="135"/>
      <c r="T124" s="133"/>
      <c r="U124" s="135"/>
      <c r="V124" s="136"/>
      <c r="W124" s="135"/>
      <c r="X124" s="137"/>
      <c r="Y124" s="135"/>
      <c r="Z124" s="137"/>
      <c r="AA124" s="136"/>
      <c r="AB124" s="137"/>
      <c r="AC124" s="136"/>
      <c r="AD124" s="137"/>
      <c r="AE124" s="136"/>
      <c r="AF124" s="137"/>
      <c r="AG124" s="136"/>
      <c r="AH124" s="136"/>
      <c r="AI124" s="137"/>
      <c r="AJ124" s="136"/>
      <c r="AK124" s="16"/>
      <c r="AL124" s="138"/>
      <c r="AM124" s="138"/>
      <c r="AN124" s="138"/>
      <c r="AO124" s="138"/>
      <c r="AP124" s="138"/>
      <c r="AQ124" s="22"/>
      <c r="AR124" s="29"/>
      <c r="AS124" s="22"/>
      <c r="AT124" s="22"/>
      <c r="AU124" s="22"/>
      <c r="AV124" s="150">
        <f>'[1]Объем доходов на 2018год'!$G$53</f>
        <v>0</v>
      </c>
      <c r="AW124" s="290"/>
      <c r="AX124" s="127">
        <v>764990.3</v>
      </c>
      <c r="AY124" s="143">
        <f t="shared" si="52"/>
        <v>764990.3</v>
      </c>
      <c r="AZ124" s="282"/>
    </row>
    <row r="125" spans="1:52" ht="56.25">
      <c r="A125" s="296" t="s">
        <v>158</v>
      </c>
      <c r="B125" s="145" t="s">
        <v>142</v>
      </c>
      <c r="C125" s="129"/>
      <c r="D125" s="130"/>
      <c r="E125" s="129"/>
      <c r="F125" s="129"/>
      <c r="G125" s="129"/>
      <c r="H125" s="129"/>
      <c r="I125" s="131"/>
      <c r="J125" s="130"/>
      <c r="K125" s="131"/>
      <c r="L125" s="132"/>
      <c r="M125" s="133"/>
      <c r="N125" s="132"/>
      <c r="O125" s="134"/>
      <c r="P125" s="133"/>
      <c r="Q125" s="134"/>
      <c r="R125" s="133"/>
      <c r="S125" s="135"/>
      <c r="T125" s="133"/>
      <c r="U125" s="135"/>
      <c r="V125" s="136"/>
      <c r="W125" s="135"/>
      <c r="X125" s="137"/>
      <c r="Y125" s="135"/>
      <c r="Z125" s="137"/>
      <c r="AA125" s="136"/>
      <c r="AB125" s="137"/>
      <c r="AC125" s="136"/>
      <c r="AD125" s="137"/>
      <c r="AE125" s="136"/>
      <c r="AF125" s="137"/>
      <c r="AG125" s="136"/>
      <c r="AH125" s="136"/>
      <c r="AI125" s="137"/>
      <c r="AJ125" s="136"/>
      <c r="AK125" s="16"/>
      <c r="AL125" s="138"/>
      <c r="AM125" s="138"/>
      <c r="AN125" s="138"/>
      <c r="AO125" s="138"/>
      <c r="AP125" s="138"/>
      <c r="AQ125" s="22"/>
      <c r="AR125" s="29"/>
      <c r="AS125" s="22"/>
      <c r="AT125" s="22"/>
      <c r="AU125" s="22"/>
      <c r="AV125" s="113">
        <f>'[1]Объем доходов на 2018год'!$G$54-342550</f>
        <v>-7786123.669999999</v>
      </c>
      <c r="AW125" s="290">
        <f>'[3]исполнение на 01.07.2018г.'!$AW$125</f>
        <v>-7786123.67</v>
      </c>
      <c r="AX125" s="127">
        <v>-7755070.07</v>
      </c>
      <c r="AY125" s="143">
        <f t="shared" si="52"/>
        <v>31053.599999999627</v>
      </c>
      <c r="AZ125" s="282"/>
    </row>
    <row r="126" spans="1:52" ht="56.25">
      <c r="A126" s="296" t="s">
        <v>182</v>
      </c>
      <c r="B126" s="145" t="s">
        <v>142</v>
      </c>
      <c r="C126" s="129"/>
      <c r="D126" s="130"/>
      <c r="E126" s="129"/>
      <c r="F126" s="129"/>
      <c r="G126" s="129"/>
      <c r="H126" s="129"/>
      <c r="I126" s="131"/>
      <c r="J126" s="130"/>
      <c r="K126" s="131"/>
      <c r="L126" s="132"/>
      <c r="M126" s="133"/>
      <c r="N126" s="132"/>
      <c r="O126" s="134"/>
      <c r="P126" s="133"/>
      <c r="Q126" s="134"/>
      <c r="R126" s="133"/>
      <c r="S126" s="135"/>
      <c r="T126" s="133"/>
      <c r="U126" s="135"/>
      <c r="V126" s="136"/>
      <c r="W126" s="135"/>
      <c r="X126" s="137"/>
      <c r="Y126" s="135"/>
      <c r="Z126" s="137"/>
      <c r="AA126" s="136"/>
      <c r="AB126" s="137"/>
      <c r="AC126" s="136"/>
      <c r="AD126" s="137"/>
      <c r="AE126" s="136"/>
      <c r="AF126" s="137"/>
      <c r="AG126" s="136"/>
      <c r="AH126" s="136"/>
      <c r="AI126" s="137"/>
      <c r="AJ126" s="136"/>
      <c r="AK126" s="16"/>
      <c r="AL126" s="138"/>
      <c r="AM126" s="138"/>
      <c r="AN126" s="138"/>
      <c r="AO126" s="138"/>
      <c r="AP126" s="138"/>
      <c r="AQ126" s="22"/>
      <c r="AR126" s="29"/>
      <c r="AS126" s="22"/>
      <c r="AT126" s="22"/>
      <c r="AU126" s="22"/>
      <c r="AV126" s="113"/>
      <c r="AW126" s="290"/>
      <c r="AX126" s="127">
        <v>-31053.6</v>
      </c>
      <c r="AY126" s="143">
        <f t="shared" si="52"/>
        <v>-31053.6</v>
      </c>
      <c r="AZ126" s="282"/>
    </row>
    <row r="127" spans="1:52" ht="18.75">
      <c r="A127" s="213"/>
      <c r="B127" s="285" t="s">
        <v>135</v>
      </c>
      <c r="C127" s="250"/>
      <c r="D127" s="251"/>
      <c r="E127" s="250"/>
      <c r="F127" s="250"/>
      <c r="G127" s="250"/>
      <c r="H127" s="250"/>
      <c r="I127" s="252"/>
      <c r="J127" s="251"/>
      <c r="K127" s="252"/>
      <c r="L127" s="253"/>
      <c r="M127" s="254"/>
      <c r="N127" s="253"/>
      <c r="O127" s="255"/>
      <c r="P127" s="254"/>
      <c r="Q127" s="255"/>
      <c r="R127" s="254"/>
      <c r="S127" s="256"/>
      <c r="T127" s="254"/>
      <c r="U127" s="256"/>
      <c r="V127" s="257"/>
      <c r="W127" s="256"/>
      <c r="X127" s="258"/>
      <c r="Y127" s="256"/>
      <c r="Z127" s="258"/>
      <c r="AA127" s="257"/>
      <c r="AB127" s="258"/>
      <c r="AC127" s="257"/>
      <c r="AD127" s="258"/>
      <c r="AE127" s="257"/>
      <c r="AF127" s="258"/>
      <c r="AG127" s="257"/>
      <c r="AH127" s="257"/>
      <c r="AI127" s="258"/>
      <c r="AJ127" s="257"/>
      <c r="AK127" s="259"/>
      <c r="AL127" s="260"/>
      <c r="AM127" s="260"/>
      <c r="AN127" s="260"/>
      <c r="AO127" s="260"/>
      <c r="AP127" s="260"/>
      <c r="AQ127" s="261"/>
      <c r="AR127" s="286"/>
      <c r="AS127" s="261"/>
      <c r="AT127" s="261"/>
      <c r="AU127" s="261"/>
      <c r="AV127" s="226">
        <f>AV114+AV122</f>
        <v>64606281.82</v>
      </c>
      <c r="AW127" s="226">
        <f>AW114+AW122</f>
        <v>52668049.07</v>
      </c>
      <c r="AX127" s="226">
        <f>AX115+AX121+AX122+AX124+AX125+AX126+AX120</f>
        <v>49137218.12</v>
      </c>
      <c r="AY127" s="226">
        <f>AY114+AY122</f>
        <v>969169.0499999997</v>
      </c>
      <c r="AZ127" s="226">
        <f>AX127/AW127*100</f>
        <v>93.29606656721374</v>
      </c>
    </row>
    <row r="128" spans="1:52" ht="23.25" customHeight="1">
      <c r="A128" s="262"/>
      <c r="B128" s="197" t="s">
        <v>120</v>
      </c>
      <c r="C128" s="263">
        <f aca="true" t="shared" si="53" ref="C128:H128">C15+C22+C23+C25+C32+C34+C38+C45+C48+C57+C60+C62+C66+C82+C76+C92+C94+C58+C96+C71+C64+C30+C40+C90+C98</f>
        <v>902400</v>
      </c>
      <c r="D128" s="263">
        <f t="shared" si="53"/>
        <v>8.33</v>
      </c>
      <c r="E128" s="263">
        <f t="shared" si="53"/>
        <v>0</v>
      </c>
      <c r="F128" s="263">
        <f t="shared" si="53"/>
        <v>0</v>
      </c>
      <c r="G128" s="263">
        <f t="shared" si="53"/>
        <v>0</v>
      </c>
      <c r="H128" s="263">
        <f t="shared" si="53"/>
        <v>0</v>
      </c>
      <c r="I128" s="263">
        <f>I98+I94+I92+I90+I82+I76+I66+I57+I48+I45+I38+I34+I32+I23+I22</f>
        <v>18147.8</v>
      </c>
      <c r="J128" s="263">
        <f>J98+J94+J92+J90+J82+J76+J66+J57+J48+J45+J38+J34+J32+J23+J22</f>
        <v>1216</v>
      </c>
      <c r="K128" s="263">
        <f>K98+K94+K92+K90+K82+K76+K66+K57+K48+K45+K38+K34+K32+K23+K22</f>
        <v>-884252.2</v>
      </c>
      <c r="L128" s="264">
        <f>L98+L96+L94+L92+L90+L82+L76+L66+L64+L62+L60+L58+L57++L48+L45+L38+L34+L32+L25+L23+L22+L15+L54</f>
        <v>6149088.5</v>
      </c>
      <c r="M128" s="264"/>
      <c r="N128" s="264">
        <f>N98+N96+N94+N92+N90+N82+N76+N66+N64+N62+N60+N58+N57++N48+N45+N38+N34+N32+N25+N23+N22+N15+N54</f>
        <v>1337532.1</v>
      </c>
      <c r="O128" s="153">
        <f>O15+O20+O23+O25+O32+O34+O38+O43+O45+O48+O54+O57+O58+O66+O76+O82+O90+O92+O94+O96+O98+O22+O50</f>
        <v>2507398.1</v>
      </c>
      <c r="P128" s="153"/>
      <c r="Q128" s="153">
        <f>Q15+Q20+Q23+Q25+Q32+Q34+Q38+Q43+Q45+Q48+Q54+Q57+Q58+Q66+Q76+Q82+Q90+Q92+Q94+Q96+Q98+Q22+Q50</f>
        <v>160996.3</v>
      </c>
      <c r="R128" s="153"/>
      <c r="S128" s="153">
        <f>S15+S20+S23+S25+S32+S34+S38+S43+S45+S48+S54+S57+S58+S66+S76+S82+S90+S92+S94+S96+S98+S22+S50+S47</f>
        <v>1166628.3599999999</v>
      </c>
      <c r="T128" s="153"/>
      <c r="U128" s="153" t="e">
        <f aca="true" t="shared" si="54" ref="U128:AG128">U15+U20+U23+U25+U32+U34+U38+U43+U45+U48+U54+U57+U58+U66+U76+U82+U90+U92+U94+U96+U98+U22+U50</f>
        <v>#REF!</v>
      </c>
      <c r="V128" s="265">
        <f t="shared" si="54"/>
        <v>1673225.1</v>
      </c>
      <c r="W128" s="153">
        <f t="shared" si="54"/>
        <v>221511.7</v>
      </c>
      <c r="X128" s="153">
        <f t="shared" si="54"/>
        <v>206599.6</v>
      </c>
      <c r="Y128" s="153">
        <f t="shared" si="54"/>
        <v>31612.75</v>
      </c>
      <c r="Z128" s="153">
        <f t="shared" si="54"/>
        <v>246384.00000000003</v>
      </c>
      <c r="AA128" s="153">
        <f t="shared" si="54"/>
        <v>37827.45</v>
      </c>
      <c r="AB128" s="153">
        <f t="shared" si="54"/>
        <v>85284.4</v>
      </c>
      <c r="AC128" s="153">
        <f t="shared" si="54"/>
        <v>10935.9</v>
      </c>
      <c r="AD128" s="153">
        <f t="shared" si="54"/>
        <v>20576.1</v>
      </c>
      <c r="AE128" s="153">
        <f t="shared" si="54"/>
        <v>4211.25</v>
      </c>
      <c r="AF128" s="153">
        <f t="shared" si="54"/>
        <v>1078.3</v>
      </c>
      <c r="AG128" s="153">
        <f t="shared" si="54"/>
        <v>163.99999999999997</v>
      </c>
      <c r="AH128" s="153"/>
      <c r="AI128" s="153">
        <f>AI15+AI20+AI23+AI25+AI32+AI34+AI38+AI43+AI45+AI48+AI54+AI57+AI58+AI66+AI76+AI82+AI90+AI92+AI94+AI96+AI98+AI22+AI50</f>
        <v>8158.5</v>
      </c>
      <c r="AJ128" s="153">
        <f>AJ15+AJ20+AJ23+AJ25+AJ32+AJ34+AJ38+AJ43+AJ45+AJ48+AJ54+AJ57+AJ58+AJ66+AJ76+AJ82+AJ90+AJ92+AJ94+AJ96+AJ98+AJ22+AJ50</f>
        <v>828.9</v>
      </c>
      <c r="AK128" s="153" t="e">
        <f>AK112+#REF!+AK113+#REF!+AK117+#REF!</f>
        <v>#REF!</v>
      </c>
      <c r="AL128" s="153" t="e">
        <f>AL112+#REF!+AL113+#REF!+AL117+#REF!</f>
        <v>#REF!</v>
      </c>
      <c r="AM128" s="153" t="e">
        <f>AM112+#REF!+AM113+#REF!+AM117+#REF!</f>
        <v>#REF!</v>
      </c>
      <c r="AN128" s="153" t="e">
        <f>AN112+#REF!+AN113+#REF!+AN117+#REF!</f>
        <v>#REF!</v>
      </c>
      <c r="AO128" s="153" t="e">
        <f>AO112+#REF!+AO113+#REF!+AO117+#REF!</f>
        <v>#REF!</v>
      </c>
      <c r="AP128" s="153" t="e">
        <f>AP112+#REF!+AP113+#REF!+AP117+#REF!</f>
        <v>#REF!</v>
      </c>
      <c r="AQ128" s="266" t="e">
        <f>AQ112+#REF!+AQ113+#REF!+AQ117+#REF!</f>
        <v>#REF!</v>
      </c>
      <c r="AR128" s="153" t="e">
        <f>AR112+#REF!+AR113+#REF!+AR117+#REF!</f>
        <v>#REF!</v>
      </c>
      <c r="AS128" s="153" t="e">
        <f>AS112+#REF!+AS113+#REF!+AS117+#REF!</f>
        <v>#REF!</v>
      </c>
      <c r="AT128" s="153" t="e">
        <f>AT112+#REF!+AT113+#REF!+AT117+#REF!</f>
        <v>#REF!</v>
      </c>
      <c r="AU128" s="153"/>
      <c r="AV128" s="266">
        <f>AV127+AV112</f>
        <v>231083560.32</v>
      </c>
      <c r="AW128" s="291">
        <f>AW127+AW111+AW74</f>
        <v>169499186.4225</v>
      </c>
      <c r="AX128" s="266">
        <f>AX127+AX111+AX74</f>
        <v>173881074.99</v>
      </c>
      <c r="AY128" s="266">
        <f>AY127+AY111+AY74</f>
        <v>8806765.727499995</v>
      </c>
      <c r="AZ128" s="266">
        <f>AX128/AW128*100</f>
        <v>102.5851974041796</v>
      </c>
    </row>
    <row r="129" spans="1:52" ht="25.5" customHeight="1" hidden="1">
      <c r="A129" s="66" t="s">
        <v>115</v>
      </c>
      <c r="B129" s="50" t="s">
        <v>117</v>
      </c>
      <c r="C129" s="52"/>
      <c r="D129" s="53"/>
      <c r="E129" s="54"/>
      <c r="F129" s="54"/>
      <c r="G129" s="54"/>
      <c r="H129" s="54">
        <v>199023.5</v>
      </c>
      <c r="I129" s="55"/>
      <c r="J129" s="56">
        <v>100</v>
      </c>
      <c r="K129" s="55">
        <f>G129+E129</f>
        <v>0</v>
      </c>
      <c r="L129" s="57">
        <v>4654.5</v>
      </c>
      <c r="M129" s="57"/>
      <c r="N129" s="57">
        <v>4654.5</v>
      </c>
      <c r="O129" s="59"/>
      <c r="P129" s="58"/>
      <c r="Q129" s="59"/>
      <c r="R129" s="67"/>
      <c r="S129" s="68"/>
      <c r="T129" s="61"/>
      <c r="U129" s="69"/>
      <c r="V129" s="60"/>
      <c r="W129" s="62"/>
      <c r="X129" s="61"/>
      <c r="Y129" s="69"/>
      <c r="Z129" s="61"/>
      <c r="AA129" s="70"/>
      <c r="AB129" s="71"/>
      <c r="AC129" s="63"/>
      <c r="AD129" s="61"/>
      <c r="AE129" s="69"/>
      <c r="AF129" s="61"/>
      <c r="AG129" s="69"/>
      <c r="AH129" s="68"/>
      <c r="AI129" s="64"/>
      <c r="AJ129" s="72"/>
      <c r="AK129" s="14"/>
      <c r="AL129" s="15"/>
      <c r="AM129" s="15"/>
      <c r="AN129" s="15"/>
      <c r="AO129" s="15"/>
      <c r="AP129" s="15"/>
      <c r="AY129" s="118"/>
      <c r="AZ129" s="118"/>
    </row>
    <row r="130" spans="1:52" ht="25.5" customHeight="1" hidden="1">
      <c r="A130" s="65"/>
      <c r="B130" s="73" t="s">
        <v>118</v>
      </c>
      <c r="C130" s="74"/>
      <c r="D130" s="75"/>
      <c r="E130" s="76"/>
      <c r="F130" s="76"/>
      <c r="G130" s="76"/>
      <c r="H130" s="76"/>
      <c r="I130" s="36"/>
      <c r="J130" s="77"/>
      <c r="K130" s="36">
        <f>G130+E130</f>
        <v>0</v>
      </c>
      <c r="L130" s="37">
        <v>2021.9</v>
      </c>
      <c r="M130" s="37"/>
      <c r="N130" s="37">
        <v>2021.9</v>
      </c>
      <c r="O130" s="38"/>
      <c r="P130" s="39"/>
      <c r="Q130" s="38"/>
      <c r="R130" s="67"/>
      <c r="S130" s="68"/>
      <c r="T130" s="43"/>
      <c r="U130" s="44"/>
      <c r="V130" s="41"/>
      <c r="W130" s="42"/>
      <c r="X130" s="43"/>
      <c r="Y130" s="44"/>
      <c r="Z130" s="43"/>
      <c r="AA130" s="78"/>
      <c r="AB130" s="79"/>
      <c r="AC130" s="45"/>
      <c r="AD130" s="43"/>
      <c r="AE130" s="44"/>
      <c r="AF130" s="43"/>
      <c r="AG130" s="44"/>
      <c r="AH130" s="68"/>
      <c r="AI130" s="40"/>
      <c r="AJ130" s="80"/>
      <c r="AK130" s="10"/>
      <c r="AL130" s="11"/>
      <c r="AM130" s="11"/>
      <c r="AN130" s="11"/>
      <c r="AO130" s="11"/>
      <c r="AP130" s="11"/>
      <c r="AY130" s="118"/>
      <c r="AZ130" s="118"/>
    </row>
    <row r="131" spans="1:52" ht="15.75" customHeight="1" hidden="1" thickBot="1">
      <c r="A131" s="81"/>
      <c r="B131" s="82" t="s">
        <v>1</v>
      </c>
      <c r="C131" s="83">
        <f>C128+C129+C130</f>
        <v>902400</v>
      </c>
      <c r="D131" s="84"/>
      <c r="E131" s="85">
        <f aca="true" t="shared" si="55" ref="E131:L131">E128+E129+E130</f>
        <v>0</v>
      </c>
      <c r="F131" s="85">
        <f t="shared" si="55"/>
        <v>0</v>
      </c>
      <c r="G131" s="85">
        <f t="shared" si="55"/>
        <v>0</v>
      </c>
      <c r="H131" s="85">
        <f t="shared" si="55"/>
        <v>199023.5</v>
      </c>
      <c r="I131" s="85">
        <f t="shared" si="55"/>
        <v>18147.8</v>
      </c>
      <c r="J131" s="85">
        <f t="shared" si="55"/>
        <v>1316</v>
      </c>
      <c r="K131" s="85">
        <f t="shared" si="55"/>
        <v>-884252.2</v>
      </c>
      <c r="L131" s="86">
        <f t="shared" si="55"/>
        <v>6155764.9</v>
      </c>
      <c r="M131" s="86"/>
      <c r="N131" s="86">
        <f>N128+N129+N130</f>
        <v>1344208.5</v>
      </c>
      <c r="O131" s="87">
        <f>O128+O129+O130</f>
        <v>2507398.1</v>
      </c>
      <c r="P131" s="88"/>
      <c r="Q131" s="87">
        <f>Q128+Q129+Q130</f>
        <v>160996.3</v>
      </c>
      <c r="R131" s="89"/>
      <c r="S131" s="68"/>
      <c r="T131" s="43"/>
      <c r="U131" s="44"/>
      <c r="V131" s="41"/>
      <c r="W131" s="42"/>
      <c r="X131" s="43"/>
      <c r="Y131" s="44"/>
      <c r="Z131" s="43"/>
      <c r="AA131" s="78"/>
      <c r="AB131" s="79"/>
      <c r="AC131" s="45"/>
      <c r="AD131" s="43"/>
      <c r="AE131" s="44"/>
      <c r="AF131" s="43"/>
      <c r="AG131" s="44"/>
      <c r="AH131" s="68"/>
      <c r="AI131" s="40"/>
      <c r="AJ131" s="80"/>
      <c r="AK131" s="10"/>
      <c r="AL131" s="11"/>
      <c r="AM131" s="11"/>
      <c r="AN131" s="11"/>
      <c r="AO131" s="11"/>
      <c r="AP131" s="11"/>
      <c r="AY131" s="118"/>
      <c r="AZ131" s="118"/>
    </row>
    <row r="132" spans="1:52" ht="18.75" hidden="1">
      <c r="A132" s="90"/>
      <c r="B132" s="91" t="s">
        <v>119</v>
      </c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4"/>
      <c r="P132" s="95"/>
      <c r="Q132" s="94"/>
      <c r="R132" s="94"/>
      <c r="S132" s="96"/>
      <c r="T132" s="49"/>
      <c r="U132" s="47" t="e">
        <f>W132+Y132+AA132+AC132+AE132+AG132+AJ132+#REF!+AL132</f>
        <v>#REF!</v>
      </c>
      <c r="V132" s="48"/>
      <c r="W132" s="47">
        <f>V132*T132/100</f>
        <v>0</v>
      </c>
      <c r="X132" s="49"/>
      <c r="Y132" s="47">
        <f>X132*V132/100</f>
        <v>0</v>
      </c>
      <c r="Z132" s="49"/>
      <c r="AA132" s="47">
        <f>Z132*X132/100</f>
        <v>0</v>
      </c>
      <c r="AB132" s="97"/>
      <c r="AC132" s="47">
        <f>AB132*Z132/100</f>
        <v>0</v>
      </c>
      <c r="AD132" s="49"/>
      <c r="AE132" s="47">
        <f>AD132*AB132/100</f>
        <v>0</v>
      </c>
      <c r="AF132" s="49"/>
      <c r="AG132" s="47">
        <f>AF132*AD132/100</f>
        <v>0</v>
      </c>
      <c r="AH132" s="98"/>
      <c r="AI132" s="49"/>
      <c r="AJ132" s="47">
        <f>AI132*AG132/100</f>
        <v>0</v>
      </c>
      <c r="AK132" s="10"/>
      <c r="AL132" s="12" t="e">
        <f>AK132*#REF!/100</f>
        <v>#REF!</v>
      </c>
      <c r="AM132" s="13" t="e">
        <f>AL132*#REF!/100</f>
        <v>#REF!</v>
      </c>
      <c r="AN132" s="13" t="e">
        <f>AM132*AK132/100</f>
        <v>#REF!</v>
      </c>
      <c r="AO132" s="13" t="e">
        <f>AN132*AL132/100</f>
        <v>#REF!</v>
      </c>
      <c r="AP132" s="13" t="e">
        <f>AO132*AM132/100</f>
        <v>#REF!</v>
      </c>
      <c r="AY132" s="118"/>
      <c r="AZ132" s="118"/>
    </row>
    <row r="133" spans="1:52" ht="15" customHeight="1" hidden="1" thickBot="1">
      <c r="A133" s="51"/>
      <c r="B133" s="99" t="s">
        <v>121</v>
      </c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2"/>
      <c r="P133" s="103"/>
      <c r="Q133" s="102"/>
      <c r="R133" s="102"/>
      <c r="S133" s="104"/>
      <c r="T133" s="105"/>
      <c r="U133" s="106"/>
      <c r="V133" s="107"/>
      <c r="W133" s="108"/>
      <c r="X133" s="109"/>
      <c r="Y133" s="108"/>
      <c r="Z133" s="109"/>
      <c r="AA133" s="108"/>
      <c r="AB133" s="109"/>
      <c r="AC133" s="108"/>
      <c r="AD133" s="109"/>
      <c r="AE133" s="108"/>
      <c r="AF133" s="109"/>
      <c r="AG133" s="108"/>
      <c r="AH133" s="109"/>
      <c r="AI133" s="109"/>
      <c r="AJ133" s="108"/>
      <c r="AK133" s="17"/>
      <c r="AL133" s="28"/>
      <c r="AM133" s="110"/>
      <c r="AN133" s="110"/>
      <c r="AO133" s="110"/>
      <c r="AP133" s="110"/>
      <c r="AY133" s="118"/>
      <c r="AZ133" s="118"/>
    </row>
    <row r="134" spans="16:52" ht="15.75">
      <c r="P134" s="19"/>
      <c r="Q134" s="111"/>
      <c r="R134" s="111"/>
      <c r="AC134" s="20"/>
      <c r="AX134" s="142"/>
      <c r="AY134" s="120"/>
      <c r="AZ134" s="120"/>
    </row>
    <row r="135" spans="1:52" ht="18.75">
      <c r="A135" s="121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122"/>
      <c r="P135" s="126"/>
      <c r="Q135" s="122"/>
      <c r="R135" s="122"/>
      <c r="S135" s="30"/>
      <c r="T135" s="30"/>
      <c r="U135" s="30"/>
      <c r="V135" s="123"/>
      <c r="W135" s="123"/>
      <c r="X135" s="30"/>
      <c r="Y135" s="30"/>
      <c r="Z135" s="30"/>
      <c r="AA135" s="30"/>
      <c r="AB135" s="30"/>
      <c r="AC135" s="124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292"/>
      <c r="AX135" s="144">
        <f>131043324.19-AX128</f>
        <v>-42837750.80000001</v>
      </c>
      <c r="AY135" s="125"/>
      <c r="AZ135" s="125"/>
    </row>
    <row r="136" spans="1:41" ht="15.75">
      <c r="A136" s="128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4"/>
      <c r="P136" s="112"/>
      <c r="Q136" s="24"/>
      <c r="R136" s="24"/>
      <c r="S136" s="23"/>
      <c r="T136" s="23"/>
      <c r="U136" s="23"/>
      <c r="V136" s="25"/>
      <c r="W136" s="25"/>
      <c r="X136" s="23"/>
      <c r="Y136" s="23"/>
      <c r="Z136" s="23"/>
      <c r="AA136" s="23"/>
      <c r="AB136" s="23"/>
      <c r="AC136" s="26"/>
      <c r="AD136" s="23"/>
      <c r="AE136" s="23"/>
      <c r="AF136" s="23"/>
      <c r="AG136" s="23"/>
      <c r="AH136" s="23"/>
      <c r="AI136" s="23"/>
      <c r="AJ136" s="23"/>
      <c r="AK136" s="23"/>
      <c r="AL136" s="23"/>
      <c r="AM136" s="27"/>
      <c r="AN136" s="23"/>
      <c r="AO136" s="23"/>
    </row>
    <row r="137" spans="1:29" ht="15.75">
      <c r="A137" s="128"/>
      <c r="B137" s="18"/>
      <c r="AC137" s="20"/>
    </row>
    <row r="138" spans="2:29" ht="15.75">
      <c r="B138" s="18"/>
      <c r="AC138" s="20"/>
    </row>
    <row r="139" spans="2:29" ht="15.75">
      <c r="B139" s="18"/>
      <c r="AC139" s="20"/>
    </row>
    <row r="140" ht="15.75">
      <c r="B140" s="18"/>
    </row>
    <row r="141" ht="15.75">
      <c r="B141" s="18"/>
    </row>
    <row r="142" ht="15.75">
      <c r="B142" s="18"/>
    </row>
    <row r="143" ht="15.75">
      <c r="B143" s="18"/>
    </row>
  </sheetData>
  <sheetProtection/>
  <mergeCells count="66">
    <mergeCell ref="AQ9:AQ13"/>
    <mergeCell ref="AM9:AM13"/>
    <mergeCell ref="AK9:AL12"/>
    <mergeCell ref="AN9:AN13"/>
    <mergeCell ref="AO9:AO13"/>
    <mergeCell ref="O9:O12"/>
    <mergeCell ref="P9:P12"/>
    <mergeCell ref="Q9:Q12"/>
    <mergeCell ref="AP9:AP13"/>
    <mergeCell ref="AI9:AJ12"/>
    <mergeCell ref="AP47:AP48"/>
    <mergeCell ref="AO47:AO48"/>
    <mergeCell ref="AN47:AN48"/>
    <mergeCell ref="AM47:AM48"/>
    <mergeCell ref="AL47:AL48"/>
    <mergeCell ref="N11:N12"/>
    <mergeCell ref="T9:T12"/>
    <mergeCell ref="U9:U12"/>
    <mergeCell ref="R9:R12"/>
    <mergeCell ref="AF9:AG12"/>
    <mergeCell ref="AY9:AY13"/>
    <mergeCell ref="AR9:AR13"/>
    <mergeCell ref="AV9:AV13"/>
    <mergeCell ref="AX9:AX13"/>
    <mergeCell ref="AS9:AS13"/>
    <mergeCell ref="AT9:AT13"/>
    <mergeCell ref="B6:M6"/>
    <mergeCell ref="B9:B12"/>
    <mergeCell ref="C9:D9"/>
    <mergeCell ref="H9:H12"/>
    <mergeCell ref="I9:I12"/>
    <mergeCell ref="L9:N10"/>
    <mergeCell ref="C10:D10"/>
    <mergeCell ref="L11:L12"/>
    <mergeCell ref="S47:S48"/>
    <mergeCell ref="T47:T48"/>
    <mergeCell ref="Z9:AA12"/>
    <mergeCell ref="AB9:AC12"/>
    <mergeCell ref="V9:W12"/>
    <mergeCell ref="X9:Y12"/>
    <mergeCell ref="S9:S12"/>
    <mergeCell ref="U47:U48"/>
    <mergeCell ref="V47:V48"/>
    <mergeCell ref="W47:W48"/>
    <mergeCell ref="A47:A48"/>
    <mergeCell ref="B47:B48"/>
    <mergeCell ref="O47:O48"/>
    <mergeCell ref="P47:P48"/>
    <mergeCell ref="Q47:Q48"/>
    <mergeCell ref="R47:R48"/>
    <mergeCell ref="X47:X48"/>
    <mergeCell ref="Y47:Y48"/>
    <mergeCell ref="Z47:Z48"/>
    <mergeCell ref="AA47:AA48"/>
    <mergeCell ref="AB47:AB48"/>
    <mergeCell ref="AD9:AE12"/>
    <mergeCell ref="AZ9:AZ13"/>
    <mergeCell ref="AW9:AW13"/>
    <mergeCell ref="AC47:AC48"/>
    <mergeCell ref="AD47:AD48"/>
    <mergeCell ref="AE47:AE48"/>
    <mergeCell ref="AF47:AF48"/>
    <mergeCell ref="AG47:AG48"/>
    <mergeCell ref="AI47:AI48"/>
    <mergeCell ref="AJ47:AJ48"/>
    <mergeCell ref="AK47:AK48"/>
  </mergeCells>
  <printOptions horizontalCentered="1"/>
  <pageMargins left="0.1968503937007874" right="0.1968503937007874" top="0.15748031496062992" bottom="0.1968503937007874" header="0.15748031496062992" footer="0.1574803149606299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О.С.</dc:creator>
  <cp:keywords/>
  <dc:description/>
  <cp:lastModifiedBy>new</cp:lastModifiedBy>
  <cp:lastPrinted>2018-10-10T00:00:46Z</cp:lastPrinted>
  <dcterms:created xsi:type="dcterms:W3CDTF">2005-06-28T01:40:34Z</dcterms:created>
  <dcterms:modified xsi:type="dcterms:W3CDTF">2018-10-10T05:25:17Z</dcterms:modified>
  <cp:category/>
  <cp:version/>
  <cp:contentType/>
  <cp:contentStatus/>
</cp:coreProperties>
</file>