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80" yWindow="15" windowWidth="14670" windowHeight="12315"/>
  </bookViews>
  <sheets>
    <sheet name="Табл.1" sheetId="1" r:id="rId1"/>
  </sheets>
  <definedNames>
    <definedName name="_xlnm.Print_Titles" localSheetId="0">Табл.1!$5:$8</definedName>
    <definedName name="_xlnm.Print_Area" localSheetId="0">Табл.1!$A$1:$H$84</definedName>
  </definedNames>
  <calcPr calcId="124519"/>
</workbook>
</file>

<file path=xl/calcChain.xml><?xml version="1.0" encoding="utf-8"?>
<calcChain xmlns="http://schemas.openxmlformats.org/spreadsheetml/2006/main">
  <c r="E46" i="1"/>
  <c r="E33"/>
  <c r="E34"/>
  <c r="E31"/>
  <c r="E73" l="1"/>
  <c r="E15"/>
  <c r="F43" l="1"/>
  <c r="F54"/>
  <c r="G69" l="1"/>
  <c r="E72"/>
  <c r="E65" l="1"/>
  <c r="E55"/>
  <c r="E52"/>
  <c r="E49"/>
  <c r="E47"/>
  <c r="E45"/>
  <c r="E44"/>
  <c r="E28"/>
  <c r="E27"/>
  <c r="E26"/>
  <c r="E25"/>
  <c r="E22"/>
  <c r="E21"/>
  <c r="E18"/>
  <c r="E17"/>
  <c r="E16"/>
  <c r="E14" l="1"/>
  <c r="E13" s="1"/>
  <c r="H73"/>
  <c r="H74"/>
  <c r="H70"/>
  <c r="G72"/>
  <c r="G73"/>
  <c r="G74"/>
  <c r="G70"/>
  <c r="G64"/>
  <c r="H61"/>
  <c r="H58"/>
  <c r="H57"/>
  <c r="G58"/>
  <c r="G61"/>
  <c r="G57"/>
  <c r="G56"/>
  <c r="G49"/>
  <c r="G48"/>
  <c r="H45"/>
  <c r="G40"/>
  <c r="G39" s="1"/>
  <c r="G38" s="1"/>
  <c r="G35"/>
  <c r="G37"/>
  <c r="G32"/>
  <c r="G25"/>
  <c r="G19"/>
  <c r="G20"/>
  <c r="G21"/>
  <c r="G22"/>
  <c r="G15"/>
  <c r="G16"/>
  <c r="G17"/>
  <c r="G18"/>
  <c r="G76"/>
  <c r="G75" s="1"/>
  <c r="F47"/>
  <c r="F76"/>
  <c r="F75" s="1"/>
  <c r="F67" s="1"/>
  <c r="F66" s="1"/>
  <c r="F63"/>
  <c r="F62" s="1"/>
  <c r="F53"/>
  <c r="F51"/>
  <c r="F50" s="1"/>
  <c r="F39"/>
  <c r="F38" s="1"/>
  <c r="F33"/>
  <c r="F30"/>
  <c r="F24"/>
  <c r="F23" s="1"/>
  <c r="F13"/>
  <c r="H65"/>
  <c r="G55"/>
  <c r="H52"/>
  <c r="H49"/>
  <c r="H46"/>
  <c r="G45"/>
  <c r="H44"/>
  <c r="G34"/>
  <c r="E36"/>
  <c r="G36" s="1"/>
  <c r="G31"/>
  <c r="G28"/>
  <c r="G27"/>
  <c r="G26"/>
  <c r="E12"/>
  <c r="F12" l="1"/>
  <c r="F11" s="1"/>
  <c r="F10" s="1"/>
  <c r="F9" s="1"/>
  <c r="H13"/>
  <c r="H47"/>
  <c r="F42"/>
  <c r="F41" s="1"/>
  <c r="G30"/>
  <c r="G24"/>
  <c r="G23" s="1"/>
  <c r="G46"/>
  <c r="G14"/>
  <c r="G13" s="1"/>
  <c r="G12" s="1"/>
  <c r="G11" s="1"/>
  <c r="G33"/>
  <c r="G29" s="1"/>
  <c r="G52"/>
  <c r="G51" s="1"/>
  <c r="G50" s="1"/>
  <c r="H55"/>
  <c r="H54" s="1"/>
  <c r="G65"/>
  <c r="G63" s="1"/>
  <c r="G62" s="1"/>
  <c r="G44"/>
  <c r="G43" s="1"/>
  <c r="G47"/>
  <c r="G54"/>
  <c r="G53" s="1"/>
  <c r="F29"/>
  <c r="H33"/>
  <c r="D54"/>
  <c r="E54"/>
  <c r="C71"/>
  <c r="C55"/>
  <c r="C54" s="1"/>
  <c r="C49"/>
  <c r="C46"/>
  <c r="C43" s="1"/>
  <c r="C67" l="1"/>
  <c r="E71"/>
  <c r="G10"/>
  <c r="G42"/>
  <c r="F80"/>
  <c r="G41"/>
  <c r="E79"/>
  <c r="E67" s="1"/>
  <c r="E76"/>
  <c r="E75" s="1"/>
  <c r="E63"/>
  <c r="E62" s="1"/>
  <c r="H62" s="1"/>
  <c r="E53"/>
  <c r="E51"/>
  <c r="E50" s="1"/>
  <c r="E43"/>
  <c r="E39"/>
  <c r="E38" s="1"/>
  <c r="H38" s="1"/>
  <c r="E30"/>
  <c r="E24"/>
  <c r="E23" s="1"/>
  <c r="H23" s="1"/>
  <c r="E11"/>
  <c r="H30" l="1"/>
  <c r="E29"/>
  <c r="H29" s="1"/>
  <c r="H71"/>
  <c r="G71"/>
  <c r="E42"/>
  <c r="E41" s="1"/>
  <c r="H41" s="1"/>
  <c r="H43"/>
  <c r="E66"/>
  <c r="G79"/>
  <c r="H79"/>
  <c r="G9"/>
  <c r="E10" l="1"/>
  <c r="H10" s="1"/>
  <c r="G67"/>
  <c r="G66" s="1"/>
  <c r="E9" l="1"/>
  <c r="H9" s="1"/>
  <c r="E80"/>
  <c r="H80" s="1"/>
  <c r="C13"/>
  <c r="G80" l="1"/>
  <c r="C66"/>
  <c r="C24" l="1"/>
  <c r="C33"/>
  <c r="D30" l="1"/>
  <c r="C30"/>
  <c r="C29" s="1"/>
  <c r="C63" l="1"/>
  <c r="D77" l="1"/>
  <c r="D63"/>
  <c r="D46"/>
  <c r="D79" l="1"/>
  <c r="D67" l="1"/>
  <c r="D66" s="1"/>
  <c r="D76"/>
  <c r="D75" s="1"/>
  <c r="D62"/>
  <c r="D53"/>
  <c r="D51"/>
  <c r="D50" s="1"/>
  <c r="D47"/>
  <c r="D43"/>
  <c r="D39"/>
  <c r="D38"/>
  <c r="D33"/>
  <c r="D29" s="1"/>
  <c r="D23"/>
  <c r="D12"/>
  <c r="D11" s="1"/>
  <c r="D42" l="1"/>
  <c r="D41" s="1"/>
  <c r="D10"/>
  <c r="D80" l="1"/>
  <c r="D9"/>
  <c r="C12"/>
  <c r="C11" s="1"/>
  <c r="C23"/>
  <c r="C39"/>
  <c r="C38" s="1"/>
  <c r="C47"/>
  <c r="C42" s="1"/>
  <c r="C51"/>
  <c r="C50" s="1"/>
  <c r="C53"/>
  <c r="C62"/>
  <c r="C76"/>
  <c r="C75" s="1"/>
  <c r="C41" l="1"/>
  <c r="C10"/>
  <c r="C9" l="1"/>
  <c r="C80"/>
</calcChain>
</file>

<file path=xl/sharedStrings.xml><?xml version="1.0" encoding="utf-8"?>
<sst xmlns="http://schemas.openxmlformats.org/spreadsheetml/2006/main" count="155" uniqueCount="150">
  <si>
    <t/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</si>
  <si>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</si>
  <si>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</si>
  <si>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</si>
  <si>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</si>
  <si>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</si>
  <si>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</si>
  <si>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</si>
  <si>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</si>
  <si>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802 1 01 02010 01 0000 110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</si>
  <si>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</si>
  <si>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</si>
  <si>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</si>
  <si>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802 1 03 00000 00 0000 000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</si>
  <si>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</si>
  <si>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</si>
  <si>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</si>
  <si>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</si>
  <si>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802 1 06 01030 13 0000 110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</si>
  <si>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</si>
  <si>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</si>
  <si>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</si>
  <si>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</si>
  <si>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</si>
  <si>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</si>
  <si>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</si>
  <si>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</si>
  <si>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</si>
  <si>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</si>
  <si>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</si>
  <si>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</si>
  <si>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</si>
  <si>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</si>
  <si>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</si>
  <si>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</si>
  <si>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</si>
  <si>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</si>
  <si>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</si>
  <si>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</si>
  <si>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</si>
  <si>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</si>
  <si>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</si>
  <si>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</si>
  <si>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</si>
  <si>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</si>
  <si>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</si>
  <si>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</si>
  <si>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</si>
  <si>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</si>
  <si>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</si>
  <si>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</si>
  <si>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</si>
  <si>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</si>
  <si>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</si>
  <si>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</si>
  <si>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</si>
  <si>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</si>
  <si>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</si>
  <si>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</si>
  <si>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</si>
  <si>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</si>
  <si>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</si>
  <si>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</si>
  <si>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</si>
  <si>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</si>
  <si>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</si>
  <si>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</si>
  <si>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Прочие безвозмездные поступления в бюджеты муниципальных районов</t>
  </si>
  <si>
    <t>Прочие безвозмездные поступления в бюджеты городских поселений</t>
  </si>
  <si>
    <t>ВСЕГО ДОХОДОВ</t>
  </si>
  <si>
    <t>802 2 02 25555 13 0000 150</t>
  </si>
  <si>
    <t>000 2 07 05000 05 0000 150</t>
  </si>
  <si>
    <t>802 2 19 60010 13 0000 150</t>
  </si>
  <si>
    <t>802 2 18 60010 13 0000 150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</si>
  <si>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бюджета района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</si>
  <si>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</si>
  <si>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802 2 02 35118 13 0000 151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</si>
  <si>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</si>
  <si>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802 2 02 30024 13 6336 151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</si>
  <si>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</si>
  <si>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802 2 02 35930 13 0000 151</t>
  </si>
  <si>
    <t>Субвенции бюджетам субъектов Российской Федерации на государственную регистрацию актов гражданского состояния</t>
  </si>
  <si>
    <t>802 2 02 45160 13 0000 151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</si>
  <si>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органиами власти другого уровня</t>
  </si>
  <si>
    <t>802 1 17 01050 13 0000 180</t>
  </si>
  <si>
    <t>Невыясненные поступления</t>
  </si>
  <si>
    <t>% исполнения</t>
  </si>
  <si>
    <t>Отклонение от уточненного плана ("-" недовыполнение; "+" перевыполнение")</t>
  </si>
  <si>
    <t>Денежные взыскания (штрафы) за нарушение законодательства РФ о контрактно системе в сфере закупок товаров, работ, услуг для обеспечения государственных и муниципальных нужд городских поселений</t>
  </si>
  <si>
    <t>802 1 16 33050 13 6000 140</t>
  </si>
  <si>
    <t>Сумма уточненного плана</t>
  </si>
  <si>
    <t>Сумма уточненного плана на 2020 год</t>
  </si>
  <si>
    <t xml:space="preserve"> 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</si>
  <si>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</si>
  <si>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</si>
  <si>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</si>
  <si>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</si>
  <si>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</si>
  <si>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</si>
  <si>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</si>
  <si>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</si>
  <si>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</si>
  <si>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</si>
  <si>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</si>
  <si>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</si>
  <si>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</si>
  <si>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</si>
  <si>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</si>
  <si>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</si>
  <si>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</si>
  <si>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</si>
  <si>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</si>
  <si>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802 1 06 06033 13 1000 110</t>
  </si>
  <si>
    <t>182 1 06 06033 13 2100 110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</si>
  <si>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</si>
  <si>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</si>
  <si>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</si>
  <si>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</si>
  <si>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</si>
  <si>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100 1 03 0223 10 1000 110</t>
  </si>
  <si>
    <t>Доходы от уплаты акцизов на дизельное топливо,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</si>
  <si>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100 1 03 0224 10 1000 110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</si>
  <si>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</si>
  <si>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100 1 03 0225 10 1000 110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</si>
  <si>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</si>
  <si>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100 1 03 0226 10 1000 110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</si>
  <si>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</si>
  <si>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802 1 11 05075 13 0000 120</t>
  </si>
  <si>
    <t>802 1 16 07010 13 0000 140</t>
  </si>
  <si>
    <t>802 1 16 10031 13 0000 140</t>
  </si>
  <si>
    <t>Возмещение ущерба при возниконовении страховых случаев</t>
  </si>
  <si>
    <t>802 2 02 29999 13 6265 150</t>
  </si>
  <si>
    <t>Субсидия из гос.бюджета на реализацию проектов развития общественной инфраструктуры, основанных на местных инициативах</t>
  </si>
  <si>
    <t>802 1 14 06025 13 0000 430</t>
  </si>
  <si>
    <t>Доходыот продажи земельных участков, находящихся в собственности городских поселений</t>
  </si>
  <si>
    <t>802 1 11 07015 13 0000 120</t>
  </si>
  <si>
    <t>Доходы от перечисления части прибыли МУПов</t>
  </si>
  <si>
    <t>Приложение № 1</t>
  </si>
  <si>
    <t xml:space="preserve">к постановлению </t>
  </si>
  <si>
    <t>Исполнение доходов бюджета МО "Город Удачный" за 9 месяцев 2020г.</t>
  </si>
  <si>
    <t>Сумма уточненного плана на 01.10.2020г.</t>
  </si>
  <si>
    <t>Фактическое исполнение на 01.10.2020г.</t>
  </si>
  <si>
    <t>802 2 02 25527 13 0000 150</t>
  </si>
  <si>
    <t>Субсидия из гос.бюджета в целях софинансирования мероприятий в рамках реализации муниципальных программ развития малого и среднего предпринимательства в моногородах</t>
  </si>
  <si>
    <t>802 1 16 07090 13 0000 140</t>
  </si>
  <si>
    <t>802 1 16 09040 13 0000 140</t>
  </si>
  <si>
    <t>802 2 07 05020 13 0000 150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</si>
  <si>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</si>
  <si>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</si>
  <si>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r>
      <t xml:space="preserve">№ </t>
    </r>
    <r>
      <rPr>
        <u/>
        <sz val="10"/>
        <color rgb="FF000000"/>
        <rFont val="Times New Roman"/>
        <family val="1"/>
        <charset val="204"/>
      </rPr>
      <t>488</t>
    </r>
    <r>
      <rPr>
        <sz val="10"/>
        <color rgb="FF000000"/>
        <rFont val="Times New Roman"/>
        <family val="2"/>
      </rPr>
      <t xml:space="preserve"> от "</t>
    </r>
    <r>
      <rPr>
        <u/>
        <sz val="10"/>
        <color rgb="FF000000"/>
        <rFont val="Times New Roman"/>
        <family val="1"/>
        <charset val="204"/>
      </rPr>
      <t>12</t>
    </r>
    <r>
      <rPr>
        <sz val="10"/>
        <color rgb="FF000000"/>
        <rFont val="Times New Roman"/>
        <family val="2"/>
      </rPr>
      <t>" октября 2020г.</t>
    </r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</si>
</sst>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16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>
      <alignment vertical="top" wrapText="1"/>
    </xf>
    <xf numFmtId="43" fontId="2" fillId="0" borderId="0" applyFont="0" applyFill="0" applyBorder="0" applyAlignment="0" applyProtection="0"/>
    <xf numFmtId="0" fontId="7" fillId="0" borderId="0"/>
  </cellStyleXfs>
  <cellXfs count="115">
    <xf numFmtId="0" fontId="0" fillId="0" borderId="0" xfId="0" applyFont="1" applyFill="1" applyAlignment="1">
      <alignment vertical="top" wrapText="1"/>
    </xf>
    <xf numFmtId="4" fontId="1" fillId="0" borderId="4" xfId="0" applyNumberFormat="1" applyFont="1" applyFill="1" applyBorder="1" applyAlignment="1">
      <alignment horizontal="right" vertical="top" wrapText="1"/>
    </xf>
    <xf numFmtId="43" fontId="1" fillId="0" borderId="4" xfId="1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vertical="top" wrapText="1"/>
    </xf>
    <xf numFmtId="43" fontId="1" fillId="0" borderId="3" xfId="1" applyFont="1" applyFill="1" applyBorder="1" applyAlignment="1">
      <alignment horizontal="right" vertical="top" wrapText="1"/>
    </xf>
    <xf numFmtId="43" fontId="1" fillId="0" borderId="7" xfId="1" applyFont="1" applyFill="1" applyBorder="1" applyAlignment="1">
      <alignment horizontal="right" vertical="top" wrapText="1"/>
    </xf>
    <xf numFmtId="4" fontId="0" fillId="0" borderId="9" xfId="0" applyNumberFormat="1" applyFont="1" applyFill="1" applyBorder="1" applyAlignment="1">
      <alignment horizontal="right" vertical="top" wrapText="1"/>
    </xf>
    <xf numFmtId="43" fontId="4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horizontal="right" vertical="top" wrapText="1"/>
    </xf>
    <xf numFmtId="43" fontId="3" fillId="0" borderId="9" xfId="1" applyFont="1" applyFill="1" applyBorder="1" applyAlignment="1">
      <alignment horizontal="right"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43" fontId="0" fillId="0" borderId="3" xfId="0" applyNumberFormat="1" applyFont="1" applyFill="1" applyBorder="1" applyAlignment="1">
      <alignment vertical="top" wrapText="1"/>
    </xf>
    <xf numFmtId="43" fontId="0" fillId="0" borderId="1" xfId="0" applyNumberFormat="1" applyFont="1" applyFill="1" applyBorder="1" applyAlignment="1">
      <alignment horizontal="right" vertical="top" wrapText="1"/>
    </xf>
    <xf numFmtId="43" fontId="0" fillId="0" borderId="8" xfId="0" applyNumberFormat="1" applyFont="1" applyFill="1" applyBorder="1" applyAlignment="1">
      <alignment horizontal="right" vertical="top" wrapText="1"/>
    </xf>
    <xf numFmtId="43" fontId="0" fillId="0" borderId="3" xfId="0" applyNumberFormat="1" applyFont="1" applyFill="1" applyBorder="1" applyAlignment="1">
      <alignment horizontal="right" vertical="top" wrapText="1"/>
    </xf>
    <xf numFmtId="43" fontId="0" fillId="0" borderId="2" xfId="0" applyNumberFormat="1" applyFont="1" applyFill="1" applyBorder="1" applyAlignment="1">
      <alignment horizontal="right" vertical="top" wrapText="1"/>
    </xf>
    <xf numFmtId="43" fontId="0" fillId="0" borderId="6" xfId="0" applyNumberFormat="1" applyFill="1" applyBorder="1" applyAlignment="1">
      <alignment vertical="top" wrapText="1"/>
    </xf>
    <xf numFmtId="43" fontId="1" fillId="0" borderId="3" xfId="0" applyNumberFormat="1" applyFont="1" applyFill="1" applyBorder="1" applyAlignment="1">
      <alignment horizontal="right" vertical="top" wrapText="1"/>
    </xf>
    <xf numFmtId="43" fontId="0" fillId="0" borderId="5" xfId="0" applyNumberFormat="1" applyFont="1" applyFill="1" applyBorder="1" applyAlignment="1">
      <alignment vertical="top" wrapText="1"/>
    </xf>
    <xf numFmtId="43" fontId="4" fillId="0" borderId="7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right" vertical="top" wrapText="1"/>
    </xf>
    <xf numFmtId="43" fontId="1" fillId="0" borderId="9" xfId="1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3" fontId="5" fillId="0" borderId="5" xfId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6" fillId="0" borderId="14" xfId="0" quotePrefix="1" applyNumberFormat="1" applyFont="1" applyBorder="1" applyAlignment="1">
      <alignment horizontal="left" wrapText="1"/>
    </xf>
    <xf numFmtId="0" fontId="0" fillId="0" borderId="3" xfId="0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43" fontId="4" fillId="0" borderId="12" xfId="0" applyNumberFormat="1" applyFont="1" applyFill="1" applyBorder="1" applyAlignment="1">
      <alignment horizontal="right" vertical="top" wrapText="1"/>
    </xf>
    <xf numFmtId="43" fontId="0" fillId="0" borderId="5" xfId="0" applyNumberFormat="1" applyFill="1" applyBorder="1" applyAlignment="1">
      <alignment vertical="top" wrapText="1"/>
    </xf>
    <xf numFmtId="3" fontId="0" fillId="0" borderId="13" xfId="0" applyNumberFormat="1" applyFont="1" applyFill="1" applyBorder="1" applyAlignment="1">
      <alignment vertical="top" wrapText="1"/>
    </xf>
    <xf numFmtId="43" fontId="4" fillId="0" borderId="5" xfId="0" applyNumberFormat="1" applyFont="1" applyFill="1" applyBorder="1" applyAlignment="1">
      <alignment vertical="top" wrapText="1"/>
    </xf>
    <xf numFmtId="43" fontId="4" fillId="0" borderId="3" xfId="0" applyNumberFormat="1" applyFont="1" applyFill="1" applyBorder="1" applyAlignment="1">
      <alignment horizontal="right" vertical="top" wrapText="1"/>
    </xf>
    <xf numFmtId="43" fontId="3" fillId="0" borderId="3" xfId="1" applyFont="1" applyFill="1" applyBorder="1" applyAlignment="1">
      <alignment horizontal="right" vertical="top" wrapText="1"/>
    </xf>
    <xf numFmtId="4" fontId="1" fillId="3" borderId="4" xfId="0" applyNumberFormat="1" applyFont="1" applyFill="1" applyBorder="1" applyAlignment="1">
      <alignment horizontal="right" vertical="top" wrapText="1"/>
    </xf>
    <xf numFmtId="0" fontId="1" fillId="3" borderId="5" xfId="0" applyFont="1" applyFill="1" applyBorder="1" applyAlignment="1">
      <alignment vertical="top" wrapText="1"/>
    </xf>
    <xf numFmtId="4" fontId="1" fillId="3" borderId="3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center" vertical="top" wrapText="1"/>
    </xf>
    <xf numFmtId="43" fontId="5" fillId="0" borderId="4" xfId="1" applyFont="1" applyFill="1" applyBorder="1" applyAlignment="1">
      <alignment horizontal="right" vertical="top" wrapText="1"/>
    </xf>
    <xf numFmtId="43" fontId="5" fillId="0" borderId="0" xfId="1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center" vertical="top" wrapText="1"/>
    </xf>
    <xf numFmtId="43" fontId="1" fillId="0" borderId="3" xfId="0" applyNumberFormat="1" applyFont="1" applyFill="1" applyBorder="1" applyAlignment="1">
      <alignment horizontal="center" vertical="top" wrapText="1"/>
    </xf>
    <xf numFmtId="1" fontId="1" fillId="3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43" fontId="9" fillId="4" borderId="4" xfId="0" applyNumberFormat="1" applyFont="1" applyFill="1" applyBorder="1" applyAlignment="1">
      <alignment horizontal="right" vertical="top" wrapText="1"/>
    </xf>
    <xf numFmtId="43" fontId="9" fillId="4" borderId="3" xfId="0" applyNumberFormat="1" applyFont="1" applyFill="1" applyBorder="1" applyAlignment="1">
      <alignment horizontal="right" vertical="top" wrapText="1"/>
    </xf>
    <xf numFmtId="164" fontId="1" fillId="4" borderId="3" xfId="0" applyNumberFormat="1" applyFont="1" applyFill="1" applyBorder="1" applyAlignment="1">
      <alignment horizontal="center" vertical="top" wrapText="1"/>
    </xf>
    <xf numFmtId="164" fontId="14" fillId="0" borderId="3" xfId="0" applyNumberFormat="1" applyFont="1" applyFill="1" applyBorder="1" applyAlignment="1">
      <alignment horizontal="center" vertical="top" wrapText="1"/>
    </xf>
    <xf numFmtId="43" fontId="0" fillId="0" borderId="10" xfId="0" applyNumberFormat="1" applyFont="1" applyFill="1" applyBorder="1" applyAlignment="1">
      <alignment horizontal="right" vertical="top" wrapText="1"/>
    </xf>
    <xf numFmtId="43" fontId="0" fillId="0" borderId="3" xfId="0" applyNumberForma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horizontal="center" vertical="top" wrapText="1"/>
    </xf>
    <xf numFmtId="4" fontId="0" fillId="2" borderId="4" xfId="0" applyNumberFormat="1" applyFont="1" applyFill="1" applyBorder="1" applyAlignment="1">
      <alignment horizontal="right" vertical="top" wrapText="1"/>
    </xf>
    <xf numFmtId="43" fontId="1" fillId="2" borderId="4" xfId="1" applyFont="1" applyFill="1" applyBorder="1" applyAlignment="1">
      <alignment horizontal="right" vertical="top" wrapText="1"/>
    </xf>
    <xf numFmtId="4" fontId="1" fillId="2" borderId="4" xfId="0" applyNumberFormat="1" applyFont="1" applyFill="1" applyBorder="1" applyAlignment="1">
      <alignment horizontal="right" vertical="top" wrapText="1"/>
    </xf>
    <xf numFmtId="4" fontId="0" fillId="2" borderId="9" xfId="0" applyNumberFormat="1" applyFont="1" applyFill="1" applyBorder="1" applyAlignment="1">
      <alignment horizontal="right" vertical="top" wrapText="1"/>
    </xf>
    <xf numFmtId="4" fontId="0" fillId="2" borderId="3" xfId="0" applyNumberFormat="1" applyFont="1" applyFill="1" applyBorder="1" applyAlignment="1">
      <alignment horizontal="right" vertical="top" wrapText="1"/>
    </xf>
    <xf numFmtId="4" fontId="0" fillId="2" borderId="11" xfId="0" applyNumberFormat="1" applyFont="1" applyFill="1" applyBorder="1" applyAlignment="1">
      <alignment horizontal="right" vertical="top" wrapText="1"/>
    </xf>
    <xf numFmtId="4" fontId="0" fillId="2" borderId="7" xfId="0" applyNumberFormat="1" applyFont="1" applyFill="1" applyBorder="1" applyAlignment="1">
      <alignment horizontal="right" vertical="top" wrapText="1"/>
    </xf>
    <xf numFmtId="43" fontId="0" fillId="0" borderId="0" xfId="0" applyNumberFormat="1" applyFont="1" applyFill="1" applyAlignment="1">
      <alignment vertical="top" wrapText="1"/>
    </xf>
    <xf numFmtId="4" fontId="0" fillId="0" borderId="5" xfId="0" applyNumberFormat="1" applyFont="1" applyFill="1" applyBorder="1" applyAlignment="1">
      <alignment vertical="top" wrapText="1"/>
    </xf>
    <xf numFmtId="43" fontId="1" fillId="0" borderId="5" xfId="1" applyFont="1" applyFill="1" applyBorder="1" applyAlignment="1">
      <alignment horizontal="right" vertical="top" wrapText="1"/>
    </xf>
    <xf numFmtId="165" fontId="9" fillId="0" borderId="3" xfId="0" applyNumberFormat="1" applyFont="1" applyFill="1" applyBorder="1" applyAlignment="1">
      <alignment horizontal="center" vertical="top" wrapText="1"/>
    </xf>
    <xf numFmtId="43" fontId="1" fillId="0" borderId="3" xfId="1" applyFont="1" applyFill="1" applyBorder="1" applyAlignment="1">
      <alignment horizontal="center" vertical="top" wrapText="1"/>
    </xf>
    <xf numFmtId="165" fontId="9" fillId="4" borderId="3" xfId="0" applyNumberFormat="1" applyFont="1" applyFill="1" applyBorder="1" applyAlignment="1">
      <alignment horizontal="center" vertical="top" wrapText="1"/>
    </xf>
    <xf numFmtId="165" fontId="13" fillId="0" borderId="3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top" wrapText="1"/>
    </xf>
    <xf numFmtId="0" fontId="9" fillId="4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8" fillId="0" borderId="18" xfId="2" applyNumberFormat="1" applyFont="1" applyBorder="1" applyAlignment="1">
      <alignment horizontal="justify"/>
    </xf>
    <xf numFmtId="0" fontId="5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vertical="top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_форма 128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SheetLayoutView="100" workbookViewId="0">
      <selection activeCell="G5" sqref="G5"/>
    </sheetView>
  </sheetViews>
  <sheetFormatPr defaultRowHeight="12.75"/>
  <cols>
    <col min="1" max="1" width="34.83203125" customWidth="1"/>
    <col min="2" max="2" width="56.5" customWidth="1"/>
    <col min="3" max="3" width="17.6640625" customWidth="1"/>
    <col min="4" max="4" width="20.83203125" hidden="1" customWidth="1"/>
    <col min="5" max="5" width="18" customWidth="1"/>
    <col min="6" max="6" width="17.6640625" customWidth="1"/>
    <col min="7" max="7" width="18.83203125" customWidth="1"/>
    <col min="8" max="8" width="16.1640625" style="29" customWidth="1"/>
    <col min="9" max="9" width="15.6640625" customWidth="1"/>
  </cols>
  <sheetData>
    <row r="1" spans="1:8">
      <c r="G1" t="s">
        <v>137</v>
      </c>
    </row>
    <row r="2" spans="1:8">
      <c r="G2" t="s">
        <v>138</v>
      </c>
    </row>
    <row r="4" spans="1:8" ht="25.5" customHeight="1">
      <c r="G4" s="113" t="s">
        <v>149</v>
      </c>
      <c r="H4" s="114"/>
    </row>
    <row r="5" spans="1:8" ht="15" customHeight="1">
      <c r="A5" s="51"/>
      <c r="B5" s="51"/>
      <c r="C5" s="51"/>
      <c r="D5" s="52"/>
      <c r="E5" s="51"/>
      <c r="F5" s="51"/>
      <c r="G5" s="51"/>
      <c r="H5" s="53"/>
    </row>
    <row r="6" spans="1:8" ht="16.5" customHeight="1">
      <c r="A6" s="112" t="s">
        <v>139</v>
      </c>
      <c r="B6" s="112"/>
      <c r="C6" s="112"/>
      <c r="D6" s="112"/>
      <c r="E6" s="112"/>
      <c r="F6" s="112"/>
      <c r="G6" s="112"/>
      <c r="H6" s="112"/>
    </row>
    <row r="7" spans="1:8" ht="21" customHeight="1">
      <c r="A7" s="45"/>
      <c r="B7" s="47"/>
      <c r="C7" s="50"/>
      <c r="D7" s="50"/>
    </row>
    <row r="8" spans="1:8" ht="79.5" customHeight="1">
      <c r="A8" s="23" t="s">
        <v>1</v>
      </c>
      <c r="B8" s="82" t="s">
        <v>2</v>
      </c>
      <c r="C8" s="23" t="s">
        <v>91</v>
      </c>
      <c r="D8" s="23" t="s">
        <v>90</v>
      </c>
      <c r="E8" s="48" t="s">
        <v>140</v>
      </c>
      <c r="F8" s="48" t="s">
        <v>141</v>
      </c>
      <c r="G8" s="48" t="s">
        <v>87</v>
      </c>
      <c r="H8" s="48" t="s">
        <v>86</v>
      </c>
    </row>
    <row r="9" spans="1:8" ht="14.45" customHeight="1">
      <c r="A9" s="106" t="s">
        <v>0</v>
      </c>
      <c r="B9" s="83" t="s">
        <v>3</v>
      </c>
      <c r="C9" s="22">
        <f>C10+C41</f>
        <v>182684971.30000001</v>
      </c>
      <c r="D9" s="36">
        <f t="shared" ref="D9" si="0">D10+D41</f>
        <v>761556.44</v>
      </c>
      <c r="E9" s="40">
        <f t="shared" ref="E9" si="1">E10+E41</f>
        <v>132541444.69999999</v>
      </c>
      <c r="F9" s="40">
        <f>F10+F41</f>
        <v>130619540.61999999</v>
      </c>
      <c r="G9" s="40">
        <f t="shared" ref="G9" si="2">G10+G41</f>
        <v>-2101703.919999999</v>
      </c>
      <c r="H9" s="60">
        <f>F9/E9*100</f>
        <v>98.549959913029383</v>
      </c>
    </row>
    <row r="10" spans="1:8" ht="14.45" customHeight="1">
      <c r="A10" s="107" t="s">
        <v>0</v>
      </c>
      <c r="B10" s="84" t="s">
        <v>4</v>
      </c>
      <c r="C10" s="61">
        <f>C11+C23+C29+C38</f>
        <v>150862510.87</v>
      </c>
      <c r="D10" s="61">
        <f t="shared" ref="D10" si="3">D11+D23+D29+D38</f>
        <v>0</v>
      </c>
      <c r="E10" s="62">
        <f>E11+E23+E29+E38</f>
        <v>111031681.22</v>
      </c>
      <c r="F10" s="62">
        <f>F11+F23+F29+F38</f>
        <v>110469520.38999999</v>
      </c>
      <c r="G10" s="62">
        <f>G11+G23+G29+G38</f>
        <v>-562160.82999999891</v>
      </c>
      <c r="H10" s="63">
        <f>F10/E10*100</f>
        <v>99.493693310032711</v>
      </c>
    </row>
    <row r="11" spans="1:8" ht="14.45" customHeight="1">
      <c r="A11" s="106" t="s">
        <v>5</v>
      </c>
      <c r="B11" s="83" t="s">
        <v>6</v>
      </c>
      <c r="C11" s="1">
        <f>C12</f>
        <v>128645097</v>
      </c>
      <c r="D11" s="13">
        <f t="shared" ref="D11:G12" si="4">D12</f>
        <v>0</v>
      </c>
      <c r="E11" s="5">
        <f t="shared" si="4"/>
        <v>95693562.689999998</v>
      </c>
      <c r="F11" s="5">
        <f t="shared" si="4"/>
        <v>95868197.089999989</v>
      </c>
      <c r="G11" s="5">
        <f t="shared" si="4"/>
        <v>174634.40000000119</v>
      </c>
      <c r="H11" s="56"/>
    </row>
    <row r="12" spans="1:8" ht="28.9" customHeight="1">
      <c r="A12" s="106" t="s">
        <v>7</v>
      </c>
      <c r="B12" s="83" t="s">
        <v>8</v>
      </c>
      <c r="C12" s="1">
        <f>C13</f>
        <v>128645097</v>
      </c>
      <c r="D12" s="13">
        <f t="shared" si="4"/>
        <v>0</v>
      </c>
      <c r="E12" s="5">
        <f>E13</f>
        <v>95693562.689999998</v>
      </c>
      <c r="F12" s="5">
        <f t="shared" si="4"/>
        <v>95868197.089999989</v>
      </c>
      <c r="G12" s="5">
        <f t="shared" si="4"/>
        <v>174634.40000000119</v>
      </c>
      <c r="H12" s="56"/>
    </row>
    <row r="13" spans="1:8" ht="14.25" customHeight="1">
      <c r="A13" s="56" t="s">
        <v>9</v>
      </c>
      <c r="B13" s="85" t="s">
        <v>10</v>
      </c>
      <c r="C13" s="42">
        <f>C14+C15+C16+C17+C18+C19+C20+C21+C22</f>
        <v>128645097</v>
      </c>
      <c r="D13" s="43"/>
      <c r="E13" s="44">
        <f>E14+E15+E16+E17+E18+E19+E20+E21+E22</f>
        <v>95693562.689999998</v>
      </c>
      <c r="F13" s="44">
        <f t="shared" ref="F13" si="5">F14+F15+F16+F17+F18+F19+F20+F21+F22</f>
        <v>95868197.089999989</v>
      </c>
      <c r="G13" s="44">
        <f t="shared" ref="G13" si="6">G14+G15+G16+G17+G18+G19+G20+G21+G22</f>
        <v>174634.40000000119</v>
      </c>
      <c r="H13" s="58">
        <f>F13/E13*100</f>
        <v>100.18249336223977</v>
      </c>
    </row>
    <row r="14" spans="1:8" ht="87.75" customHeight="1">
      <c r="A14" s="108" t="s">
        <v>92</v>
      </c>
      <c r="B14" s="33" t="s">
        <v>93</v>
      </c>
      <c r="C14" s="68">
        <v>128006425</v>
      </c>
      <c r="D14" s="32"/>
      <c r="E14" s="4">
        <f>95693562.69-E15-E16-E17-E18-E19-E20-E21-E22</f>
        <v>95229033.689999998</v>
      </c>
      <c r="F14" s="4">
        <v>95608163.719999999</v>
      </c>
      <c r="G14" s="4">
        <f>F14-E14</f>
        <v>379130.03000000119</v>
      </c>
      <c r="H14" s="56"/>
    </row>
    <row r="15" spans="1:8" ht="76.5" customHeight="1">
      <c r="A15" s="108" t="s">
        <v>94</v>
      </c>
      <c r="B15" s="33" t="s">
        <v>95</v>
      </c>
      <c r="C15" s="68">
        <v>5900</v>
      </c>
      <c r="D15" s="32"/>
      <c r="E15" s="4">
        <f>C15/12*9</f>
        <v>4425</v>
      </c>
      <c r="F15" s="4">
        <v>9369.66</v>
      </c>
      <c r="G15" s="4">
        <f t="shared" ref="G15:G22" si="7">F15-E15</f>
        <v>4944.66</v>
      </c>
      <c r="H15" s="56"/>
    </row>
    <row r="16" spans="1:8" ht="101.25" customHeight="1">
      <c r="A16" s="108" t="s">
        <v>96</v>
      </c>
      <c r="B16" s="33" t="s">
        <v>97</v>
      </c>
      <c r="C16" s="68">
        <v>502500</v>
      </c>
      <c r="D16" s="32"/>
      <c r="E16" s="4">
        <f>C16/12*9</f>
        <v>376875</v>
      </c>
      <c r="F16" s="4">
        <v>0</v>
      </c>
      <c r="G16" s="4">
        <f t="shared" si="7"/>
        <v>-376875</v>
      </c>
      <c r="H16" s="56"/>
    </row>
    <row r="17" spans="1:8" ht="89.25" customHeight="1">
      <c r="A17" s="108" t="s">
        <v>98</v>
      </c>
      <c r="B17" s="33" t="s">
        <v>99</v>
      </c>
      <c r="C17" s="68">
        <v>84320</v>
      </c>
      <c r="D17" s="32"/>
      <c r="E17" s="4">
        <f>C17/12*9</f>
        <v>63240</v>
      </c>
      <c r="F17" s="4">
        <v>168047.73</v>
      </c>
      <c r="G17" s="4">
        <f t="shared" si="7"/>
        <v>104807.73000000001</v>
      </c>
      <c r="H17" s="56"/>
    </row>
    <row r="18" spans="1:8" ht="114" customHeight="1">
      <c r="A18" s="108" t="s">
        <v>100</v>
      </c>
      <c r="B18" s="33" t="s">
        <v>101</v>
      </c>
      <c r="C18" s="68">
        <v>627</v>
      </c>
      <c r="D18" s="32"/>
      <c r="E18" s="4">
        <f>C18/12*9</f>
        <v>470.25</v>
      </c>
      <c r="F18" s="4">
        <v>2.74</v>
      </c>
      <c r="G18" s="4">
        <f t="shared" si="7"/>
        <v>-467.51</v>
      </c>
      <c r="H18" s="56"/>
    </row>
    <row r="19" spans="1:8" ht="98.25" customHeight="1">
      <c r="A19" s="109" t="s">
        <v>102</v>
      </c>
      <c r="B19" s="33" t="s">
        <v>103</v>
      </c>
      <c r="C19" s="68">
        <v>1265</v>
      </c>
      <c r="D19" s="32"/>
      <c r="E19" s="4">
        <v>527.08000000000004</v>
      </c>
      <c r="F19" s="4">
        <v>400</v>
      </c>
      <c r="G19" s="4">
        <f t="shared" si="7"/>
        <v>-127.08000000000004</v>
      </c>
      <c r="H19" s="56"/>
    </row>
    <row r="20" spans="1:8" ht="69" customHeight="1">
      <c r="A20" s="109" t="s">
        <v>104</v>
      </c>
      <c r="B20" s="33" t="s">
        <v>105</v>
      </c>
      <c r="C20" s="68">
        <v>42160</v>
      </c>
      <c r="D20" s="32"/>
      <c r="E20" s="4">
        <v>17566.669999999998</v>
      </c>
      <c r="F20" s="4">
        <v>71586.240000000005</v>
      </c>
      <c r="G20" s="4">
        <f t="shared" si="7"/>
        <v>54019.570000000007</v>
      </c>
      <c r="H20" s="56"/>
    </row>
    <row r="21" spans="1:8" ht="72" customHeight="1">
      <c r="A21" s="109" t="s">
        <v>106</v>
      </c>
      <c r="B21" s="33" t="s">
        <v>107</v>
      </c>
      <c r="C21" s="68">
        <v>320</v>
      </c>
      <c r="D21" s="32"/>
      <c r="E21" s="4">
        <f>C21/12*9</f>
        <v>240</v>
      </c>
      <c r="F21" s="4">
        <v>10333.26</v>
      </c>
      <c r="G21" s="4">
        <f t="shared" si="7"/>
        <v>10093.26</v>
      </c>
      <c r="H21" s="56"/>
    </row>
    <row r="22" spans="1:8" ht="83.25" customHeight="1">
      <c r="A22" s="109" t="s">
        <v>108</v>
      </c>
      <c r="B22" s="33" t="s">
        <v>109</v>
      </c>
      <c r="C22" s="68">
        <v>1580</v>
      </c>
      <c r="D22" s="32"/>
      <c r="E22" s="4">
        <f>C22/12*9</f>
        <v>1185</v>
      </c>
      <c r="F22" s="4">
        <v>293.74</v>
      </c>
      <c r="G22" s="4">
        <f t="shared" si="7"/>
        <v>-891.26</v>
      </c>
      <c r="H22" s="56"/>
    </row>
    <row r="23" spans="1:8" ht="28.9" customHeight="1">
      <c r="A23" s="106" t="s">
        <v>11</v>
      </c>
      <c r="B23" s="83" t="s">
        <v>12</v>
      </c>
      <c r="C23" s="69">
        <f>C24</f>
        <v>481522.66000000003</v>
      </c>
      <c r="D23" s="2">
        <f t="shared" ref="D23:G23" si="8">D24</f>
        <v>0</v>
      </c>
      <c r="E23" s="7">
        <f t="shared" si="8"/>
        <v>361142.02000000008</v>
      </c>
      <c r="F23" s="7">
        <f t="shared" si="8"/>
        <v>317724.25</v>
      </c>
      <c r="G23" s="7">
        <f t="shared" si="8"/>
        <v>-43417.770000000004</v>
      </c>
      <c r="H23" s="60">
        <f>F23/E23*100</f>
        <v>87.977646577930742</v>
      </c>
    </row>
    <row r="24" spans="1:8" ht="28.9" customHeight="1">
      <c r="A24" s="56" t="s">
        <v>13</v>
      </c>
      <c r="B24" s="86" t="s">
        <v>12</v>
      </c>
      <c r="C24" s="68">
        <f>C25+C26+C27+C28</f>
        <v>481522.66000000003</v>
      </c>
      <c r="D24" s="6"/>
      <c r="E24" s="14">
        <f>E25+E26+E27+E28</f>
        <v>361142.02000000008</v>
      </c>
      <c r="F24" s="14">
        <f>F25+F26+F27+F28</f>
        <v>317724.25</v>
      </c>
      <c r="G24" s="14">
        <f>G25+G26+G27+G28</f>
        <v>-43417.770000000004</v>
      </c>
      <c r="H24" s="56"/>
    </row>
    <row r="25" spans="1:8" ht="67.5" customHeight="1">
      <c r="A25" s="34" t="s">
        <v>119</v>
      </c>
      <c r="B25" s="87" t="s">
        <v>120</v>
      </c>
      <c r="C25" s="68">
        <v>220650.51</v>
      </c>
      <c r="D25" s="32"/>
      <c r="E25" s="24">
        <f>55162.65+55162.62+55162.62</f>
        <v>165487.89000000001</v>
      </c>
      <c r="F25" s="24">
        <v>148125.51</v>
      </c>
      <c r="G25" s="24">
        <f>F25-E25</f>
        <v>-17362.380000000005</v>
      </c>
      <c r="H25" s="56"/>
    </row>
    <row r="26" spans="1:8" ht="82.5" customHeight="1">
      <c r="A26" s="34" t="s">
        <v>121</v>
      </c>
      <c r="B26" s="88" t="s">
        <v>122</v>
      </c>
      <c r="C26" s="68">
        <v>1136.54</v>
      </c>
      <c r="D26" s="32"/>
      <c r="E26" s="24">
        <f>284.15+284.13+284.13</f>
        <v>852.41</v>
      </c>
      <c r="F26" s="24">
        <v>1022.6</v>
      </c>
      <c r="G26" s="24">
        <f t="shared" ref="G26:G28" si="9">F26-E26</f>
        <v>170.19000000000005</v>
      </c>
      <c r="H26" s="56"/>
    </row>
    <row r="27" spans="1:8" ht="66" customHeight="1">
      <c r="A27" s="34" t="s">
        <v>123</v>
      </c>
      <c r="B27" s="89" t="s">
        <v>124</v>
      </c>
      <c r="C27" s="68">
        <v>288211.01</v>
      </c>
      <c r="D27" s="32"/>
      <c r="E27" s="24">
        <f>72052.79+72052.74+72052.74</f>
        <v>216158.27000000002</v>
      </c>
      <c r="F27" s="24">
        <v>197509.14</v>
      </c>
      <c r="G27" s="24">
        <f t="shared" si="9"/>
        <v>-18649.130000000005</v>
      </c>
      <c r="H27" s="56"/>
    </row>
    <row r="28" spans="1:8" ht="74.25" customHeight="1">
      <c r="A28" s="34" t="s">
        <v>125</v>
      </c>
      <c r="B28" s="89" t="s">
        <v>126</v>
      </c>
      <c r="C28" s="68">
        <v>-28475.4</v>
      </c>
      <c r="D28" s="32"/>
      <c r="E28" s="24">
        <f>-7118.85+(-7118.85)+ (-7118.85)</f>
        <v>-21356.550000000003</v>
      </c>
      <c r="F28" s="24">
        <v>-28933</v>
      </c>
      <c r="G28" s="24">
        <f t="shared" si="9"/>
        <v>-7576.4499999999971</v>
      </c>
      <c r="H28" s="56"/>
    </row>
    <row r="29" spans="1:8" ht="14.45" customHeight="1">
      <c r="A29" s="106" t="s">
        <v>14</v>
      </c>
      <c r="B29" s="83" t="s">
        <v>15</v>
      </c>
      <c r="C29" s="70">
        <f>C30+C33</f>
        <v>21470291.210000001</v>
      </c>
      <c r="D29" s="1">
        <f t="shared" ref="D29" si="10">D30+D33</f>
        <v>0</v>
      </c>
      <c r="E29" s="5">
        <f>E30+E33</f>
        <v>14777776.51</v>
      </c>
      <c r="F29" s="5">
        <f>F30+F33</f>
        <v>14141199.050000001</v>
      </c>
      <c r="G29" s="5">
        <f>G30+G33</f>
        <v>-636577.46000000008</v>
      </c>
      <c r="H29" s="60">
        <f>F29/E29*100</f>
        <v>95.692332607891089</v>
      </c>
    </row>
    <row r="30" spans="1:8" ht="14.45" customHeight="1">
      <c r="A30" s="106" t="s">
        <v>16</v>
      </c>
      <c r="B30" s="83" t="s">
        <v>17</v>
      </c>
      <c r="C30" s="70">
        <f>C31+C32</f>
        <v>1899000</v>
      </c>
      <c r="D30" s="1">
        <f t="shared" ref="D30" si="11">D31+D32</f>
        <v>0</v>
      </c>
      <c r="E30" s="5">
        <f>E31+E32</f>
        <v>605365.89999999991</v>
      </c>
      <c r="F30" s="5">
        <f>F31+F32</f>
        <v>544069.31000000006</v>
      </c>
      <c r="G30" s="5">
        <f>G31+G32</f>
        <v>-61296.589999999931</v>
      </c>
      <c r="H30" s="60">
        <f>F30/E30*100</f>
        <v>89.87445609341394</v>
      </c>
    </row>
    <row r="31" spans="1:8" ht="43.35" customHeight="1">
      <c r="A31" s="56" t="s">
        <v>18</v>
      </c>
      <c r="B31" s="86" t="s">
        <v>19</v>
      </c>
      <c r="C31" s="68">
        <v>1859000</v>
      </c>
      <c r="D31" s="6"/>
      <c r="E31" s="4">
        <f>(335553.3+171859.5+297953.1-200000)-E32</f>
        <v>595372.31999999995</v>
      </c>
      <c r="F31" s="4">
        <v>516088.52</v>
      </c>
      <c r="G31" s="4">
        <f>F31-E31</f>
        <v>-79283.79999999993</v>
      </c>
      <c r="H31" s="56"/>
    </row>
    <row r="32" spans="1:8" ht="51.75" customHeight="1">
      <c r="A32" s="34" t="s">
        <v>110</v>
      </c>
      <c r="B32" s="33" t="s">
        <v>111</v>
      </c>
      <c r="C32" s="68">
        <v>40000</v>
      </c>
      <c r="D32" s="32"/>
      <c r="E32" s="4">
        <v>9993.58</v>
      </c>
      <c r="F32" s="4">
        <v>27980.79</v>
      </c>
      <c r="G32" s="4">
        <f>F32-E32</f>
        <v>17987.21</v>
      </c>
      <c r="H32" s="56"/>
    </row>
    <row r="33" spans="1:8" ht="14.45" customHeight="1">
      <c r="A33" s="106" t="s">
        <v>20</v>
      </c>
      <c r="B33" s="83" t="s">
        <v>21</v>
      </c>
      <c r="C33" s="70">
        <f>C34+C35+C36+C37</f>
        <v>19571291.210000001</v>
      </c>
      <c r="D33" s="1">
        <f t="shared" ref="D33" si="12">D34</f>
        <v>0</v>
      </c>
      <c r="E33" s="5">
        <f>5100278.49+4796923.48+4875208.64-600000</f>
        <v>14172410.609999999</v>
      </c>
      <c r="F33" s="5">
        <f>F34+F35+F36+F37</f>
        <v>13597129.74</v>
      </c>
      <c r="G33" s="5">
        <f>G34+G35+G36+G37</f>
        <v>-575280.87000000011</v>
      </c>
      <c r="H33" s="60">
        <f>F33/E33*100</f>
        <v>95.940839664960848</v>
      </c>
    </row>
    <row r="34" spans="1:8" ht="35.25" customHeight="1">
      <c r="A34" s="34" t="s">
        <v>112</v>
      </c>
      <c r="B34" s="86" t="s">
        <v>22</v>
      </c>
      <c r="C34" s="68">
        <v>17032341.210000001</v>
      </c>
      <c r="D34" s="6"/>
      <c r="E34" s="4">
        <f>14620432.72-600000</f>
        <v>14020432.720000001</v>
      </c>
      <c r="F34" s="4">
        <v>13362607.060000001</v>
      </c>
      <c r="G34" s="4">
        <f>F34-E34</f>
        <v>-657825.66000000015</v>
      </c>
      <c r="H34" s="56"/>
    </row>
    <row r="35" spans="1:8" ht="41.25" customHeight="1">
      <c r="A35" s="34" t="s">
        <v>113</v>
      </c>
      <c r="B35" s="33" t="s">
        <v>114</v>
      </c>
      <c r="C35" s="68">
        <v>1500</v>
      </c>
      <c r="D35" s="32"/>
      <c r="E35" s="4">
        <v>718.89</v>
      </c>
      <c r="F35" s="4">
        <v>718.89</v>
      </c>
      <c r="G35" s="4">
        <f t="shared" ref="G35:G37" si="13">F35-E35</f>
        <v>0</v>
      </c>
      <c r="H35" s="56"/>
    </row>
    <row r="36" spans="1:8" ht="54" customHeight="1">
      <c r="A36" s="34" t="s">
        <v>115</v>
      </c>
      <c r="B36" s="33" t="s">
        <v>116</v>
      </c>
      <c r="C36" s="68">
        <v>342300</v>
      </c>
      <c r="D36" s="32"/>
      <c r="E36" s="4">
        <f>151259-1181.85</f>
        <v>150077.15</v>
      </c>
      <c r="F36" s="4">
        <v>231604.95</v>
      </c>
      <c r="G36" s="4">
        <f t="shared" si="13"/>
        <v>81527.800000000017</v>
      </c>
      <c r="H36" s="56"/>
    </row>
    <row r="37" spans="1:8" ht="45.75" customHeight="1">
      <c r="A37" s="34" t="s">
        <v>117</v>
      </c>
      <c r="B37" s="33" t="s">
        <v>118</v>
      </c>
      <c r="C37" s="68">
        <v>2195150</v>
      </c>
      <c r="D37" s="32"/>
      <c r="E37" s="14">
        <v>1181.8499999999999</v>
      </c>
      <c r="F37" s="66">
        <v>2198.84</v>
      </c>
      <c r="G37" s="4">
        <f t="shared" si="13"/>
        <v>1016.9900000000002</v>
      </c>
      <c r="H37" s="56"/>
    </row>
    <row r="38" spans="1:8" ht="14.45" customHeight="1">
      <c r="A38" s="106" t="s">
        <v>23</v>
      </c>
      <c r="B38" s="83" t="s">
        <v>24</v>
      </c>
      <c r="C38" s="70">
        <f>C39</f>
        <v>265600</v>
      </c>
      <c r="D38" s="1">
        <f t="shared" ref="D38:G39" si="14">D39</f>
        <v>0</v>
      </c>
      <c r="E38" s="5">
        <f t="shared" si="14"/>
        <v>199200</v>
      </c>
      <c r="F38" s="5">
        <f t="shared" si="14"/>
        <v>142400</v>
      </c>
      <c r="G38" s="5">
        <f t="shared" si="14"/>
        <v>-56800</v>
      </c>
      <c r="H38" s="60">
        <f>F38/E38*100</f>
        <v>71.485943775100395</v>
      </c>
    </row>
    <row r="39" spans="1:8" ht="28.9" customHeight="1">
      <c r="A39" s="106" t="s">
        <v>25</v>
      </c>
      <c r="B39" s="83" t="s">
        <v>26</v>
      </c>
      <c r="C39" s="70">
        <f>C40</f>
        <v>265600</v>
      </c>
      <c r="D39" s="1">
        <f t="shared" si="14"/>
        <v>0</v>
      </c>
      <c r="E39" s="5">
        <f t="shared" si="14"/>
        <v>199200</v>
      </c>
      <c r="F39" s="5">
        <f t="shared" si="14"/>
        <v>142400</v>
      </c>
      <c r="G39" s="5">
        <f t="shared" si="14"/>
        <v>-56800</v>
      </c>
      <c r="H39" s="56"/>
    </row>
    <row r="40" spans="1:8" ht="87.75" customHeight="1">
      <c r="A40" s="56" t="s">
        <v>27</v>
      </c>
      <c r="B40" s="86" t="s">
        <v>28</v>
      </c>
      <c r="C40" s="68">
        <v>265600</v>
      </c>
      <c r="D40" s="6"/>
      <c r="E40" s="4">
        <v>199200</v>
      </c>
      <c r="F40" s="4">
        <v>142400</v>
      </c>
      <c r="G40" s="76">
        <f>F40-E40</f>
        <v>-56800</v>
      </c>
      <c r="H40" s="56"/>
    </row>
    <row r="41" spans="1:8" ht="14.45" customHeight="1">
      <c r="A41" s="107" t="s">
        <v>0</v>
      </c>
      <c r="B41" s="84" t="s">
        <v>29</v>
      </c>
      <c r="C41" s="61">
        <f>C42+C50+C53+C62+C58+C57+C61</f>
        <v>31822460.43</v>
      </c>
      <c r="D41" s="61">
        <f>D42+D50+D53+D62+D58+D57+D61</f>
        <v>761556.44</v>
      </c>
      <c r="E41" s="61">
        <f>E42+E50+E53+E62+E58+E57+E61</f>
        <v>21509763.479999997</v>
      </c>
      <c r="F41" s="61">
        <f>F42+F50+F53+F62+F58+F57+F61+F59+F60</f>
        <v>20150020.23</v>
      </c>
      <c r="G41" s="61">
        <f t="shared" ref="G41" si="15">G42+G50+G53+G62+G58+G57+G61</f>
        <v>-1539543.0900000003</v>
      </c>
      <c r="H41" s="80">
        <f>F41/E41*100</f>
        <v>93.678483488373544</v>
      </c>
    </row>
    <row r="42" spans="1:8" ht="43.35" customHeight="1">
      <c r="A42" s="106" t="s">
        <v>30</v>
      </c>
      <c r="B42" s="83" t="s">
        <v>31</v>
      </c>
      <c r="C42" s="1">
        <f>C43+C47</f>
        <v>22087280.93</v>
      </c>
      <c r="D42" s="1">
        <f t="shared" ref="D42" si="16">D43+D47</f>
        <v>384734</v>
      </c>
      <c r="E42" s="5">
        <f>E43+E47</f>
        <v>15581219.75</v>
      </c>
      <c r="F42" s="5">
        <f>F43+F47</f>
        <v>16507632.670000002</v>
      </c>
      <c r="G42" s="13">
        <f>G43+G47</f>
        <v>926412.91999999969</v>
      </c>
      <c r="H42" s="56"/>
    </row>
    <row r="43" spans="1:8" ht="78.75" customHeight="1">
      <c r="A43" s="106" t="s">
        <v>32</v>
      </c>
      <c r="B43" s="83" t="s">
        <v>33</v>
      </c>
      <c r="C43" s="2">
        <f>C44+C45+C46</f>
        <v>19036342.039999999</v>
      </c>
      <c r="D43" s="2">
        <f t="shared" ref="D43" si="17">D44+D45+D46</f>
        <v>384734</v>
      </c>
      <c r="E43" s="7">
        <f>E44+E45+E46</f>
        <v>13342875.84</v>
      </c>
      <c r="F43" s="7">
        <f>F44+F45+F46</f>
        <v>13833157.620000001</v>
      </c>
      <c r="G43" s="77">
        <f>G44+G45+G46</f>
        <v>490281.7799999998</v>
      </c>
      <c r="H43" s="81">
        <f t="shared" ref="H43:H49" si="18">F43/E43*100</f>
        <v>103.67448356620548</v>
      </c>
    </row>
    <row r="44" spans="1:8" ht="72.599999999999994" customHeight="1">
      <c r="A44" s="56" t="s">
        <v>34</v>
      </c>
      <c r="B44" s="86" t="s">
        <v>35</v>
      </c>
      <c r="C44" s="68">
        <v>6279000</v>
      </c>
      <c r="D44" s="6"/>
      <c r="E44" s="4">
        <f>1525169.1+1767538.5+1278404.4</f>
        <v>4571112</v>
      </c>
      <c r="F44" s="4">
        <v>5789304.5800000001</v>
      </c>
      <c r="G44" s="76">
        <f>F44-E44</f>
        <v>1218192.58</v>
      </c>
      <c r="H44" s="81">
        <f t="shared" si="18"/>
        <v>126.64980818671694</v>
      </c>
    </row>
    <row r="45" spans="1:8" ht="72.599999999999994" customHeight="1">
      <c r="A45" s="56" t="s">
        <v>36</v>
      </c>
      <c r="B45" s="86" t="s">
        <v>37</v>
      </c>
      <c r="C45" s="68">
        <v>478973.34</v>
      </c>
      <c r="D45" s="6"/>
      <c r="E45" s="4">
        <f>119743.34+119743.22+119743.44</f>
        <v>359230</v>
      </c>
      <c r="F45" s="4">
        <v>678996.15</v>
      </c>
      <c r="G45" s="76">
        <f t="shared" ref="G45:G46" si="19">F45-E45</f>
        <v>319766.15000000002</v>
      </c>
      <c r="H45" s="81">
        <f t="shared" si="18"/>
        <v>189.01432230047604</v>
      </c>
    </row>
    <row r="46" spans="1:8" ht="66.75" customHeight="1">
      <c r="A46" s="34" t="s">
        <v>127</v>
      </c>
      <c r="B46" s="86" t="s">
        <v>38</v>
      </c>
      <c r="C46" s="68">
        <f>13376658.7-1098290</f>
        <v>12278368.699999999</v>
      </c>
      <c r="D46" s="21">
        <f>863727-478993</f>
        <v>384734</v>
      </c>
      <c r="E46" s="4">
        <f>3278619.05+3029331.64+2604583.15-500000</f>
        <v>8412533.8399999999</v>
      </c>
      <c r="F46" s="4">
        <v>7364856.8899999997</v>
      </c>
      <c r="G46" s="76">
        <f t="shared" si="19"/>
        <v>-1047676.9500000002</v>
      </c>
      <c r="H46" s="81">
        <f t="shared" si="18"/>
        <v>87.546237912072399</v>
      </c>
    </row>
    <row r="47" spans="1:8" ht="84.75" customHeight="1">
      <c r="A47" s="106" t="s">
        <v>39</v>
      </c>
      <c r="B47" s="83" t="s">
        <v>40</v>
      </c>
      <c r="C47" s="2">
        <f>C49</f>
        <v>3050938.8899999997</v>
      </c>
      <c r="D47" s="2">
        <f t="shared" ref="D47" si="20">D49</f>
        <v>0</v>
      </c>
      <c r="E47" s="7">
        <f>E49</f>
        <v>2238343.91</v>
      </c>
      <c r="F47" s="7">
        <f>F49+F48</f>
        <v>2674475.0499999998</v>
      </c>
      <c r="G47" s="77">
        <f>G49+G48</f>
        <v>436131.1399999999</v>
      </c>
      <c r="H47" s="78">
        <f t="shared" si="18"/>
        <v>119.48454560764969</v>
      </c>
    </row>
    <row r="48" spans="1:8" ht="46.5" customHeight="1">
      <c r="A48" s="110" t="s">
        <v>135</v>
      </c>
      <c r="B48" s="90" t="s">
        <v>136</v>
      </c>
      <c r="C48" s="54"/>
      <c r="D48" s="55"/>
      <c r="E48" s="24"/>
      <c r="F48" s="24">
        <v>251722.76</v>
      </c>
      <c r="G48" s="28">
        <f>F48-E48</f>
        <v>251722.76</v>
      </c>
      <c r="H48" s="78"/>
    </row>
    <row r="49" spans="1:8" ht="81" customHeight="1">
      <c r="A49" s="56" t="s">
        <v>41</v>
      </c>
      <c r="B49" s="86" t="s">
        <v>42</v>
      </c>
      <c r="C49" s="68">
        <f>2602587.11+448351.78</f>
        <v>3050938.8899999997</v>
      </c>
      <c r="D49" s="6"/>
      <c r="E49" s="4">
        <f>666002.04+805560.21+766781.66</f>
        <v>2238343.91</v>
      </c>
      <c r="F49" s="4">
        <v>2422752.29</v>
      </c>
      <c r="G49" s="76">
        <f>F49-E49</f>
        <v>184408.37999999989</v>
      </c>
      <c r="H49" s="78">
        <f t="shared" si="18"/>
        <v>108.23860798048679</v>
      </c>
    </row>
    <row r="50" spans="1:8" ht="28.9" customHeight="1">
      <c r="A50" s="106" t="s">
        <v>43</v>
      </c>
      <c r="B50" s="83" t="s">
        <v>44</v>
      </c>
      <c r="C50" s="2">
        <f>C51</f>
        <v>8791596.2799999993</v>
      </c>
      <c r="D50" s="2">
        <f t="shared" ref="D50:G51" si="21">D51</f>
        <v>395000</v>
      </c>
      <c r="E50" s="7">
        <f t="shared" si="21"/>
        <v>5223966.51</v>
      </c>
      <c r="F50" s="7">
        <f t="shared" si="21"/>
        <v>2413757.5099999998</v>
      </c>
      <c r="G50" s="77">
        <f t="shared" si="21"/>
        <v>-2810209</v>
      </c>
      <c r="H50" s="56"/>
    </row>
    <row r="51" spans="1:8" ht="14.45" customHeight="1">
      <c r="A51" s="106" t="s">
        <v>45</v>
      </c>
      <c r="B51" s="83" t="s">
        <v>46</v>
      </c>
      <c r="C51" s="2">
        <f>C52</f>
        <v>8791596.2799999993</v>
      </c>
      <c r="D51" s="2">
        <f t="shared" si="21"/>
        <v>395000</v>
      </c>
      <c r="E51" s="7">
        <f t="shared" si="21"/>
        <v>5223966.51</v>
      </c>
      <c r="F51" s="7">
        <f t="shared" si="21"/>
        <v>2413757.5099999998</v>
      </c>
      <c r="G51" s="77">
        <f t="shared" si="21"/>
        <v>-2810209</v>
      </c>
      <c r="H51" s="56"/>
    </row>
    <row r="52" spans="1:8" ht="28.9" customHeight="1">
      <c r="A52" s="56" t="s">
        <v>47</v>
      </c>
      <c r="B52" s="86" t="s">
        <v>48</v>
      </c>
      <c r="C52" s="68">
        <v>8791596.2799999993</v>
      </c>
      <c r="D52" s="21">
        <v>395000</v>
      </c>
      <c r="E52" s="4">
        <f>628599.13+2940788.96+1654578.42</f>
        <v>5223966.51</v>
      </c>
      <c r="F52" s="4">
        <v>2413757.5099999998</v>
      </c>
      <c r="G52" s="76">
        <f>F52-E52</f>
        <v>-2810209</v>
      </c>
      <c r="H52" s="59">
        <f>F52/E52*100</f>
        <v>46.205455287269828</v>
      </c>
    </row>
    <row r="53" spans="1:8" ht="28.9" customHeight="1">
      <c r="A53" s="106" t="s">
        <v>49</v>
      </c>
      <c r="B53" s="83" t="s">
        <v>50</v>
      </c>
      <c r="C53" s="2">
        <f>C54</f>
        <v>520413.22</v>
      </c>
      <c r="D53" s="2">
        <f t="shared" ref="D53:G53" si="22">D54</f>
        <v>0</v>
      </c>
      <c r="E53" s="7">
        <f t="shared" si="22"/>
        <v>320407.21999999997</v>
      </c>
      <c r="F53" s="7">
        <f t="shared" si="22"/>
        <v>732947.9</v>
      </c>
      <c r="G53" s="77">
        <f t="shared" si="22"/>
        <v>412540.68000000005</v>
      </c>
      <c r="H53" s="56"/>
    </row>
    <row r="54" spans="1:8" ht="57.6" customHeight="1">
      <c r="A54" s="106" t="s">
        <v>51</v>
      </c>
      <c r="B54" s="83" t="s">
        <v>52</v>
      </c>
      <c r="C54" s="2">
        <f>C55+C56</f>
        <v>520413.22</v>
      </c>
      <c r="D54" s="2">
        <f t="shared" ref="D54:H54" si="23">D55+D56</f>
        <v>0</v>
      </c>
      <c r="E54" s="2">
        <f t="shared" si="23"/>
        <v>320407.21999999997</v>
      </c>
      <c r="F54" s="2">
        <f>F55+F56</f>
        <v>732947.9</v>
      </c>
      <c r="G54" s="2">
        <f t="shared" ref="G54" si="24">G55+G56</f>
        <v>412540.68000000005</v>
      </c>
      <c r="H54" s="79">
        <f t="shared" si="23"/>
        <v>191.67692902572037</v>
      </c>
    </row>
    <row r="55" spans="1:8" ht="43.35" customHeight="1">
      <c r="A55" s="56" t="s">
        <v>53</v>
      </c>
      <c r="B55" s="91" t="s">
        <v>54</v>
      </c>
      <c r="C55" s="71">
        <f>200000+450000</f>
        <v>650000</v>
      </c>
      <c r="D55" s="31"/>
      <c r="E55" s="4">
        <f>49998+199998+199998</f>
        <v>449994</v>
      </c>
      <c r="F55" s="4">
        <v>862534.68</v>
      </c>
      <c r="G55" s="76">
        <f>F55-E55</f>
        <v>412540.68000000005</v>
      </c>
      <c r="H55" s="59">
        <f>F55/E55*100</f>
        <v>191.67692902572037</v>
      </c>
    </row>
    <row r="56" spans="1:8" ht="43.35" customHeight="1">
      <c r="A56" s="34" t="s">
        <v>133</v>
      </c>
      <c r="B56" s="92" t="s">
        <v>134</v>
      </c>
      <c r="C56" s="72">
        <v>-129586.78</v>
      </c>
      <c r="D56" s="3"/>
      <c r="E56" s="4">
        <v>-129586.78</v>
      </c>
      <c r="F56" s="4">
        <v>-129586.78</v>
      </c>
      <c r="G56" s="76">
        <f>F56-E56</f>
        <v>0</v>
      </c>
      <c r="H56" s="56"/>
    </row>
    <row r="57" spans="1:8" ht="58.5" customHeight="1">
      <c r="A57" s="34" t="s">
        <v>89</v>
      </c>
      <c r="B57" s="93" t="s">
        <v>88</v>
      </c>
      <c r="C57" s="73">
        <v>65000</v>
      </c>
      <c r="D57" s="49"/>
      <c r="E57" s="4">
        <v>65000</v>
      </c>
      <c r="F57" s="4"/>
      <c r="G57" s="76">
        <f>F57-E57</f>
        <v>-65000</v>
      </c>
      <c r="H57" s="59">
        <f t="shared" ref="H57:H61" si="25">F57/E57*100</f>
        <v>0</v>
      </c>
    </row>
    <row r="58" spans="1:8" ht="61.5" customHeight="1">
      <c r="A58" s="34" t="s">
        <v>128</v>
      </c>
      <c r="B58" s="94" t="s">
        <v>88</v>
      </c>
      <c r="C58" s="73">
        <v>165000</v>
      </c>
      <c r="D58" s="6"/>
      <c r="E58" s="4">
        <v>165000</v>
      </c>
      <c r="F58" s="4">
        <v>191745.28</v>
      </c>
      <c r="G58" s="76">
        <f t="shared" ref="G58:G61" si="26">F58-E58</f>
        <v>26745.279999999999</v>
      </c>
      <c r="H58" s="59">
        <f t="shared" si="25"/>
        <v>116.20926060606061</v>
      </c>
    </row>
    <row r="59" spans="1:8" ht="66" customHeight="1">
      <c r="A59" s="34" t="s">
        <v>144</v>
      </c>
      <c r="B59" s="92" t="s">
        <v>147</v>
      </c>
      <c r="C59" s="73"/>
      <c r="D59" s="32"/>
      <c r="E59" s="4"/>
      <c r="F59" s="4">
        <v>177268.56</v>
      </c>
      <c r="G59" s="4"/>
      <c r="H59" s="59"/>
    </row>
    <row r="60" spans="1:8" ht="41.25" customHeight="1">
      <c r="A60" s="34" t="s">
        <v>145</v>
      </c>
      <c r="B60" s="92" t="s">
        <v>148</v>
      </c>
      <c r="C60" s="73"/>
      <c r="D60" s="32"/>
      <c r="E60" s="4"/>
      <c r="F60" s="4">
        <v>2531.2800000000002</v>
      </c>
      <c r="G60" s="4"/>
      <c r="H60" s="59"/>
    </row>
    <row r="61" spans="1:8" ht="30" customHeight="1">
      <c r="A61" s="34" t="s">
        <v>129</v>
      </c>
      <c r="B61" s="92" t="s">
        <v>130</v>
      </c>
      <c r="C61" s="72">
        <v>61700</v>
      </c>
      <c r="D61" s="32"/>
      <c r="E61" s="4">
        <v>61700</v>
      </c>
      <c r="F61" s="4">
        <v>61700</v>
      </c>
      <c r="G61" s="4">
        <f t="shared" si="26"/>
        <v>0</v>
      </c>
      <c r="H61" s="59">
        <f t="shared" si="25"/>
        <v>100</v>
      </c>
    </row>
    <row r="62" spans="1:8" ht="14.45" customHeight="1">
      <c r="A62" s="106" t="s">
        <v>55</v>
      </c>
      <c r="B62" s="95" t="s">
        <v>56</v>
      </c>
      <c r="C62" s="8">
        <f>C63</f>
        <v>131470</v>
      </c>
      <c r="D62" s="8">
        <f t="shared" ref="D62:G62" si="27">D63</f>
        <v>-18177.560000000001</v>
      </c>
      <c r="E62" s="7">
        <f t="shared" si="27"/>
        <v>92470</v>
      </c>
      <c r="F62" s="7">
        <f t="shared" si="27"/>
        <v>62437.03</v>
      </c>
      <c r="G62" s="7">
        <f t="shared" si="27"/>
        <v>-30032.97</v>
      </c>
      <c r="H62" s="60">
        <f>F62/E62*100</f>
        <v>67.521390721315015</v>
      </c>
    </row>
    <row r="63" spans="1:8" ht="14.45" customHeight="1">
      <c r="A63" s="106" t="s">
        <v>57</v>
      </c>
      <c r="B63" s="96" t="s">
        <v>58</v>
      </c>
      <c r="C63" s="25">
        <f>C65+C64</f>
        <v>131470</v>
      </c>
      <c r="D63" s="25">
        <f t="shared" ref="D63" si="28">D65+D64</f>
        <v>-18177.560000000001</v>
      </c>
      <c r="E63" s="7">
        <f>E65+E64</f>
        <v>92470</v>
      </c>
      <c r="F63" s="7">
        <f>F65+F64</f>
        <v>62437.03</v>
      </c>
      <c r="G63" s="7">
        <f>G65+G64</f>
        <v>-30032.97</v>
      </c>
      <c r="H63" s="56"/>
    </row>
    <row r="64" spans="1:8" ht="14.45" customHeight="1">
      <c r="A64" s="34" t="s">
        <v>84</v>
      </c>
      <c r="B64" s="97" t="s">
        <v>85</v>
      </c>
      <c r="C64" s="24"/>
      <c r="D64" s="28">
        <v>-18177.560000000001</v>
      </c>
      <c r="E64" s="24"/>
      <c r="F64" s="24">
        <v>-87000</v>
      </c>
      <c r="G64" s="24">
        <f>F64-E64</f>
        <v>-87000</v>
      </c>
      <c r="H64" s="56"/>
    </row>
    <row r="65" spans="1:9" ht="14.25" customHeight="1">
      <c r="A65" s="56" t="s">
        <v>59</v>
      </c>
      <c r="B65" s="98" t="s">
        <v>60</v>
      </c>
      <c r="C65" s="74">
        <v>131470</v>
      </c>
      <c r="D65" s="26"/>
      <c r="E65" s="4">
        <f>25000+31970+35500</f>
        <v>92470</v>
      </c>
      <c r="F65" s="4">
        <v>149437.03</v>
      </c>
      <c r="G65" s="4">
        <f>F65-E65</f>
        <v>56967.03</v>
      </c>
      <c r="H65" s="59">
        <f>F65/E65*100</f>
        <v>161.60595868930463</v>
      </c>
    </row>
    <row r="66" spans="1:9" ht="14.45" customHeight="1">
      <c r="A66" s="106" t="s">
        <v>0</v>
      </c>
      <c r="B66" s="99" t="s">
        <v>61</v>
      </c>
      <c r="C66" s="12">
        <f>C67</f>
        <v>21277179.84</v>
      </c>
      <c r="D66" s="12">
        <f t="shared" ref="D66:G66" si="29">D67</f>
        <v>-1468568.2000000002</v>
      </c>
      <c r="E66" s="41">
        <f t="shared" si="29"/>
        <v>15023204.84</v>
      </c>
      <c r="F66" s="41">
        <f t="shared" si="29"/>
        <v>14031820.98</v>
      </c>
      <c r="G66" s="41">
        <f t="shared" si="29"/>
        <v>3109998.3400000012</v>
      </c>
      <c r="H66" s="56"/>
    </row>
    <row r="67" spans="1:9" ht="43.35" customHeight="1">
      <c r="A67" s="106" t="s">
        <v>62</v>
      </c>
      <c r="B67" s="100" t="s">
        <v>63</v>
      </c>
      <c r="C67" s="20">
        <f>C68+C71+C72+C73+C74+C79+C70+C69</f>
        <v>21277179.84</v>
      </c>
      <c r="D67" s="20">
        <f t="shared" ref="D67:G67" si="30">D68+D71+D72+D73+D74+D79+D70+D69</f>
        <v>-1468568.2000000002</v>
      </c>
      <c r="E67" s="20">
        <f t="shared" si="30"/>
        <v>15023204.84</v>
      </c>
      <c r="F67" s="20">
        <f>F68+F71+F72+F73+F74+F79+F70+F69+F75</f>
        <v>14031820.98</v>
      </c>
      <c r="G67" s="20">
        <f t="shared" si="30"/>
        <v>3109998.3400000012</v>
      </c>
      <c r="H67" s="57"/>
    </row>
    <row r="68" spans="1:9" ht="28.9" customHeight="1">
      <c r="A68" s="34" t="s">
        <v>70</v>
      </c>
      <c r="B68" s="101" t="s">
        <v>64</v>
      </c>
      <c r="C68" s="65">
        <v>4500000</v>
      </c>
      <c r="D68" s="19"/>
      <c r="E68" s="14">
        <v>4500000</v>
      </c>
      <c r="F68" s="14">
        <v>308617.8</v>
      </c>
      <c r="G68" s="14"/>
      <c r="H68" s="56"/>
    </row>
    <row r="69" spans="1:9" ht="69" customHeight="1">
      <c r="A69" s="34" t="s">
        <v>142</v>
      </c>
      <c r="B69" s="92" t="s">
        <v>143</v>
      </c>
      <c r="C69" s="17"/>
      <c r="D69" s="19"/>
      <c r="E69" s="14">
        <v>0</v>
      </c>
      <c r="F69" s="14"/>
      <c r="G69" s="14">
        <f t="shared" ref="G69:G74" si="31">F69-E69</f>
        <v>0</v>
      </c>
      <c r="H69" s="56"/>
    </row>
    <row r="70" spans="1:9" ht="50.25" customHeight="1">
      <c r="A70" s="34" t="s">
        <v>131</v>
      </c>
      <c r="B70" s="102" t="s">
        <v>132</v>
      </c>
      <c r="C70" s="18">
        <v>2760000</v>
      </c>
      <c r="D70" s="19"/>
      <c r="E70" s="14">
        <v>0</v>
      </c>
      <c r="F70" s="14">
        <v>1254000</v>
      </c>
      <c r="G70" s="14">
        <f>F70-E70</f>
        <v>1254000</v>
      </c>
      <c r="H70" s="56" t="e">
        <f>F70/E70*100</f>
        <v>#DIV/0!</v>
      </c>
    </row>
    <row r="71" spans="1:9" ht="28.9" customHeight="1">
      <c r="A71" s="30" t="s">
        <v>76</v>
      </c>
      <c r="B71" s="91" t="s">
        <v>77</v>
      </c>
      <c r="C71" s="15">
        <f>3489800+63800</f>
        <v>3553600</v>
      </c>
      <c r="D71" s="37"/>
      <c r="E71" s="14">
        <f>C71/12*9</f>
        <v>2665200</v>
      </c>
      <c r="F71" s="14">
        <v>2557058.02</v>
      </c>
      <c r="G71" s="14">
        <f t="shared" si="31"/>
        <v>-108141.97999999998</v>
      </c>
      <c r="H71" s="67">
        <f t="shared" ref="H71:H74" si="32">F71/E71*100</f>
        <v>95.94244409425184</v>
      </c>
      <c r="I71" s="75"/>
    </row>
    <row r="72" spans="1:9" ht="41.25" customHeight="1">
      <c r="A72" s="27" t="s">
        <v>78</v>
      </c>
      <c r="B72" s="103" t="s">
        <v>79</v>
      </c>
      <c r="C72" s="16">
        <v>246000</v>
      </c>
      <c r="D72" s="37"/>
      <c r="E72" s="14">
        <f>C72/12*9</f>
        <v>184500</v>
      </c>
      <c r="F72" s="14">
        <v>1597008.09</v>
      </c>
      <c r="G72" s="14">
        <f t="shared" si="31"/>
        <v>1412508.09</v>
      </c>
      <c r="H72" s="67"/>
    </row>
    <row r="73" spans="1:9" ht="28.9" customHeight="1">
      <c r="A73" s="30" t="s">
        <v>80</v>
      </c>
      <c r="B73" s="86" t="s">
        <v>81</v>
      </c>
      <c r="C73" s="17">
        <v>176300</v>
      </c>
      <c r="D73" s="37"/>
      <c r="E73" s="14">
        <f>C73/12*9</f>
        <v>132225</v>
      </c>
      <c r="F73" s="14">
        <v>117533.36</v>
      </c>
      <c r="G73" s="14">
        <f t="shared" si="31"/>
        <v>-14691.64</v>
      </c>
      <c r="H73" s="67">
        <f t="shared" si="32"/>
        <v>88.888909056532427</v>
      </c>
      <c r="I73" s="75"/>
    </row>
    <row r="74" spans="1:9" ht="69" customHeight="1">
      <c r="A74" s="27" t="s">
        <v>82</v>
      </c>
      <c r="B74" s="104" t="s">
        <v>83</v>
      </c>
      <c r="C74" s="17">
        <v>11568000.43</v>
      </c>
      <c r="D74" s="37"/>
      <c r="E74" s="14">
        <v>9068000.4299999997</v>
      </c>
      <c r="F74" s="14">
        <v>9634324.3000000007</v>
      </c>
      <c r="G74" s="14">
        <f t="shared" si="31"/>
        <v>566323.87000000104</v>
      </c>
      <c r="H74" s="59">
        <f t="shared" si="32"/>
        <v>106.24530043168514</v>
      </c>
      <c r="I74" s="75"/>
    </row>
    <row r="75" spans="1:9" ht="14.45" customHeight="1">
      <c r="A75" s="106" t="s">
        <v>65</v>
      </c>
      <c r="B75" s="83" t="s">
        <v>66</v>
      </c>
      <c r="C75" s="8">
        <f>C76</f>
        <v>0</v>
      </c>
      <c r="D75" s="8">
        <f t="shared" ref="D75:G76" si="33">D76</f>
        <v>-2402080.1800000002</v>
      </c>
      <c r="E75" s="7">
        <f t="shared" si="33"/>
        <v>0</v>
      </c>
      <c r="F75" s="7">
        <f t="shared" si="33"/>
        <v>90000</v>
      </c>
      <c r="G75" s="7">
        <f t="shared" si="33"/>
        <v>0</v>
      </c>
      <c r="H75" s="56"/>
    </row>
    <row r="76" spans="1:9" ht="28.9" customHeight="1">
      <c r="A76" s="106" t="s">
        <v>71</v>
      </c>
      <c r="B76" s="83" t="s">
        <v>67</v>
      </c>
      <c r="C76" s="2">
        <f>C77</f>
        <v>0</v>
      </c>
      <c r="D76" s="2">
        <f t="shared" si="33"/>
        <v>-2402080.1800000002</v>
      </c>
      <c r="E76" s="7">
        <f t="shared" si="33"/>
        <v>0</v>
      </c>
      <c r="F76" s="7">
        <f t="shared" si="33"/>
        <v>90000</v>
      </c>
      <c r="G76" s="7">
        <f t="shared" si="33"/>
        <v>0</v>
      </c>
      <c r="H76" s="56"/>
    </row>
    <row r="77" spans="1:9" ht="14.25" customHeight="1">
      <c r="A77" s="34" t="s">
        <v>146</v>
      </c>
      <c r="B77" s="91" t="s">
        <v>68</v>
      </c>
      <c r="C77" s="9"/>
      <c r="D77" s="38">
        <f>-5834000+3431919.82</f>
        <v>-2402080.1800000002</v>
      </c>
      <c r="E77" s="4"/>
      <c r="F77" s="4">
        <v>90000</v>
      </c>
      <c r="G77" s="4"/>
      <c r="H77" s="56"/>
    </row>
    <row r="78" spans="1:9" ht="52.5" customHeight="1">
      <c r="A78" s="111" t="s">
        <v>73</v>
      </c>
      <c r="B78" s="90" t="s">
        <v>74</v>
      </c>
      <c r="C78" s="11"/>
      <c r="D78" s="21">
        <v>70987.070000000007</v>
      </c>
      <c r="E78" s="4"/>
      <c r="F78" s="4"/>
      <c r="G78" s="4"/>
      <c r="H78" s="56"/>
    </row>
    <row r="79" spans="1:9" ht="44.25" customHeight="1">
      <c r="A79" s="111" t="s">
        <v>72</v>
      </c>
      <c r="B79" s="90" t="s">
        <v>75</v>
      </c>
      <c r="C79" s="11">
        <v>-1526720.59</v>
      </c>
      <c r="D79" s="21">
        <f>(-9773852.48+8305284.28)</f>
        <v>-1468568.2000000002</v>
      </c>
      <c r="E79" s="4">
        <f>-1526720.59</f>
        <v>-1526720.59</v>
      </c>
      <c r="F79" s="4">
        <v>-1526720.59</v>
      </c>
      <c r="G79" s="4">
        <f>F79-E79</f>
        <v>0</v>
      </c>
      <c r="H79" s="56">
        <f>F79/E79*100</f>
        <v>100</v>
      </c>
    </row>
    <row r="80" spans="1:9" ht="31.5" customHeight="1">
      <c r="A80" s="35" t="s">
        <v>69</v>
      </c>
      <c r="B80" s="105"/>
      <c r="C80" s="10">
        <f>C10+C41+C66</f>
        <v>203962151.14000002</v>
      </c>
      <c r="D80" s="39">
        <f t="shared" ref="D80" si="34">D10+D41+D66</f>
        <v>-707011.76000000024</v>
      </c>
      <c r="E80" s="10">
        <f t="shared" ref="E80" si="35">E10+E41+E66</f>
        <v>147564649.53999999</v>
      </c>
      <c r="F80" s="10">
        <f>F10+F41+F66</f>
        <v>144651361.59999999</v>
      </c>
      <c r="G80" s="10">
        <f>F80-E80</f>
        <v>-2913287.9399999976</v>
      </c>
      <c r="H80" s="64">
        <f>F80/E80*100</f>
        <v>98.025754847735186</v>
      </c>
    </row>
    <row r="83" spans="2:2" ht="15.75">
      <c r="B83" s="46"/>
    </row>
    <row r="84" spans="2:2" ht="15.75">
      <c r="B84" s="46"/>
    </row>
  </sheetData>
  <mergeCells count="2">
    <mergeCell ref="A6:H6"/>
    <mergeCell ref="G4:H4"/>
  </mergeCells>
  <pageMargins left="0.51" right="0.15748031496062992" top="0.39370078740157483" bottom="0.39370078740157483" header="0.31496062992125984" footer="0.31496062992125984"/>
  <pageSetup paperSize="9" scale="60" orientation="portrait" r:id="rId1"/>
  <headerFooter>
    <oddFooter>&amp;C&amp;P из &amp;N</oddFooter>
  </headerFooter>
  <rowBreaks count="2" manualBreakCount="2">
    <brk id="49" max="7" man="1"/>
    <brk id="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Табл.1</vt:lpstr>
      <vt:lpstr>Табл.1!Заголовки_для_печати</vt:lpstr>
      <vt:lpstr>Табл.1!Область_печати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new</cp:lastModifiedBy>
  <cp:lastPrinted>2020-10-09T00:00:24Z</cp:lastPrinted>
  <dcterms:created xsi:type="dcterms:W3CDTF">2006-09-16T00:00:00Z</dcterms:created>
  <dcterms:modified xsi:type="dcterms:W3CDTF">2020-10-12T01:54:24Z</dcterms:modified>
</cp:coreProperties>
</file>