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90" yWindow="120" windowWidth="14640" windowHeight="12315"/>
  </bookViews>
  <sheets>
    <sheet name="Табл.1" sheetId="1" r:id="rId1"/>
  </sheets>
  <externalReferences>
    <externalReference r:id="rId2"/>
  </externalReferences>
  <definedNames>
    <definedName name="_xlnm.Print_Titles" localSheetId="0">Табл.1!$2:$6</definedName>
    <definedName name="_xlnm.Print_Area" localSheetId="0">Табл.1!$A$1:$G$60</definedName>
  </definedNames>
  <calcPr calcId="125725"/>
</workbook>
</file>

<file path=xl/calcChain.xml><?xml version="1.0" encoding="utf-8"?>
<calcChain xmlns="http://schemas.openxmlformats.org/spreadsheetml/2006/main">
  <c r="E25" i="1"/>
  <c r="E21"/>
  <c r="E18"/>
  <c r="E16"/>
  <c r="E11"/>
  <c r="E13"/>
  <c r="D33"/>
  <c r="C22" l="1"/>
  <c r="D35"/>
  <c r="E35"/>
  <c r="C35"/>
  <c r="C24" l="1"/>
  <c r="D24"/>
  <c r="E24"/>
  <c r="G38"/>
  <c r="D32"/>
  <c r="E55"/>
  <c r="F49"/>
  <c r="F48"/>
  <c r="F44"/>
  <c r="F41"/>
  <c r="F28"/>
  <c r="D44"/>
  <c r="E47"/>
  <c r="E43"/>
  <c r="F38" l="1"/>
  <c r="D59"/>
  <c r="D58"/>
  <c r="C56" l="1"/>
  <c r="C49"/>
  <c r="C48"/>
  <c r="C47" l="1"/>
  <c r="D56"/>
  <c r="C55"/>
  <c r="D47"/>
  <c r="C43"/>
  <c r="C33"/>
  <c r="F56" l="1"/>
  <c r="D55"/>
  <c r="G57"/>
  <c r="F57"/>
  <c r="F52"/>
  <c r="G51"/>
  <c r="F51"/>
  <c r="G50"/>
  <c r="F50"/>
  <c r="G45"/>
  <c r="F45"/>
  <c r="F40"/>
  <c r="F39"/>
  <c r="G33"/>
  <c r="G32" s="1"/>
  <c r="G31" s="1"/>
  <c r="F33"/>
  <c r="G30"/>
  <c r="G29" s="1"/>
  <c r="G23" s="1"/>
  <c r="F30"/>
  <c r="G26"/>
  <c r="F26"/>
  <c r="G37"/>
  <c r="G27"/>
  <c r="G25"/>
  <c r="G21"/>
  <c r="G18"/>
  <c r="E15"/>
  <c r="E10"/>
  <c r="E9" s="1"/>
  <c r="E12"/>
  <c r="E54"/>
  <c r="D43"/>
  <c r="E42"/>
  <c r="F43"/>
  <c r="F42" s="1"/>
  <c r="E34"/>
  <c r="G34"/>
  <c r="E32"/>
  <c r="E31" s="1"/>
  <c r="F32"/>
  <c r="F31" s="1"/>
  <c r="E29"/>
  <c r="E23" s="1"/>
  <c r="E22" s="1"/>
  <c r="F29"/>
  <c r="E20"/>
  <c r="E19" s="1"/>
  <c r="E17"/>
  <c r="D15"/>
  <c r="G9"/>
  <c r="F53"/>
  <c r="G55" l="1"/>
  <c r="G54" s="1"/>
  <c r="F55"/>
  <c r="F54" s="1"/>
  <c r="F11"/>
  <c r="F10" s="1"/>
  <c r="F9" s="1"/>
  <c r="F13"/>
  <c r="F12" s="1"/>
  <c r="F16"/>
  <c r="F15" s="1"/>
  <c r="F18"/>
  <c r="F17" s="1"/>
  <c r="F21"/>
  <c r="F20" s="1"/>
  <c r="F19" s="1"/>
  <c r="F25"/>
  <c r="F24" s="1"/>
  <c r="F23" s="1"/>
  <c r="F27"/>
  <c r="F37"/>
  <c r="G11"/>
  <c r="G13"/>
  <c r="G12" s="1"/>
  <c r="G16"/>
  <c r="F47"/>
  <c r="G53"/>
  <c r="E46"/>
  <c r="E14"/>
  <c r="E8" s="1"/>
  <c r="F35" l="1"/>
  <c r="F34" s="1"/>
  <c r="F22" s="1"/>
  <c r="E60"/>
  <c r="E7"/>
  <c r="F14"/>
  <c r="F8" s="1"/>
  <c r="F59"/>
  <c r="G59"/>
  <c r="F58"/>
  <c r="G58"/>
  <c r="D54"/>
  <c r="D42"/>
  <c r="D34"/>
  <c r="D31"/>
  <c r="D29"/>
  <c r="D23" s="1"/>
  <c r="D20"/>
  <c r="D19" s="1"/>
  <c r="G19" s="1"/>
  <c r="D17"/>
  <c r="D12"/>
  <c r="D10"/>
  <c r="D9" s="1"/>
  <c r="F7" l="1"/>
  <c r="D22"/>
  <c r="D46"/>
  <c r="G46" s="1"/>
  <c r="F46"/>
  <c r="F60" s="1"/>
  <c r="D14"/>
  <c r="G14" s="1"/>
  <c r="G17"/>
  <c r="D8" l="1"/>
  <c r="D7" s="1"/>
  <c r="G22"/>
  <c r="G8"/>
  <c r="D60"/>
  <c r="C10"/>
  <c r="C9" s="1"/>
  <c r="C12"/>
  <c r="C15"/>
  <c r="C17"/>
  <c r="C14" s="1"/>
  <c r="C20"/>
  <c r="C19" s="1"/>
  <c r="C29"/>
  <c r="C23" s="1"/>
  <c r="C32"/>
  <c r="C31" s="1"/>
  <c r="C34"/>
  <c r="C42"/>
  <c r="C54"/>
  <c r="C46" s="1"/>
  <c r="G7" l="1"/>
  <c r="G60"/>
  <c r="C8"/>
  <c r="C60"/>
  <c r="C7" l="1"/>
</calcChain>
</file>

<file path=xl/sharedStrings.xml><?xml version="1.0" encoding="utf-8"?>
<sst xmlns="http://schemas.openxmlformats.org/spreadsheetml/2006/main" count="119" uniqueCount="111">
  <si>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</si>
  <si>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</si>
  <si>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</si>
  <si>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</si>
  <si>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</si>
  <si>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</si>
  <si>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</si>
  <si>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</si>
  <si>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</si>
  <si>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</si>
  <si>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</si>
  <si>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</si>
  <si>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</si>
  <si>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</si>
  <si>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</si>
  <si>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</si>
  <si>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</si>
  <si>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</si>
  <si>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</si>
  <si>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</si>
  <si>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</si>
  <si>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</si>
  <si>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</si>
  <si>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</si>
  <si>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</si>
  <si>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</si>
  <si>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</si>
  <si>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</si>
  <si>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</si>
  <si>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</si>
  <si>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</si>
  <si>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</si>
  <si>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</si>
  <si>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</si>
  <si>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</si>
  <si>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</si>
  <si>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</si>
  <si>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</si>
  <si>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</si>
  <si>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</si>
  <si>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</si>
  <si>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</si>
  <si>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</si>
  <si>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</si>
  <si>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</si>
  <si>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</si>
  <si>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</si>
  <si>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</si>
  <si>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</si>
  <si>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</si>
  <si>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</si>
  <si>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</si>
  <si>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</si>
  <si>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</si>
  <si>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</si>
  <si>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</si>
  <si>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</si>
  <si>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</si>
  <si>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</si>
  <si>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</si>
  <si>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</si>
  <si>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</si>
  <si>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</si>
  <si>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</si>
  <si>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</si>
  <si>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</si>
  <si>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</si>
  <si>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</si>
  <si>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</si>
  <si>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</si>
  <si>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</si>
  <si>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</si>
  <si>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</si>
  <si>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</si>
  <si>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</si>
  <si>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</si>
  <si>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</si>
  <si>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</si>
  <si>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</si>
  <si>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</si>
  <si>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</si>
  <si>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</si>
  <si>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</si>
  <si>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</si>
  <si>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</si>
  <si>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</si>
  <si>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</si>
  <si>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</si>
  <si>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</si>
  <si>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</si>
  <si>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>% исполнения</t>
  </si>
  <si>
    <t>Отклонение от уточненного плана ("-" недовыполнение; "+" перевыполнение")</t>
  </si>
  <si>
    <t>802 1 16 33050 13 0000 140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</si>
  <si>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</si>
  <si>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802 1 16 33050 13 6000 140</t>
  </si>
  <si>
    <t>Сумма уточненного плана на 2019 год</t>
  </si>
  <si>
    <t>802 2 02 29999 13 6265 150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</si>
  <si>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</si>
  <si>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</si>
  <si>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</si>
  <si>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802 1 1690050 13 0000 140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</si>
  <si>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</si>
  <si>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Доходы от перечисления части прибыли, остающиеся после уплаты налогов и иных обязательных платежей МУП, созданных городскими поселениями</t>
  </si>
  <si>
    <t>Сумма уточненного плана на 01.10.2019г.</t>
  </si>
  <si>
    <t>802 1 14 06025 13 0000 430</t>
  </si>
  <si>
    <t>Доходы от продажи земельных участков, находящихся в собственности городских поселений</t>
  </si>
  <si>
    <t>802 1 14 02053 13 0000 410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</si>
  <si>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</si>
  <si>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>Объем поступления доходов в  Бюджет муниципального образования "Город Удачный" Мирнинского района Республики Саха (Якутия) за 9 месяцев  2019 года</t>
  </si>
  <si>
    <t>Фактическое исполнение на 01.10.2019г.</t>
  </si>
  <si>
    <t>Приложение № 1
 к постановлению главы города 
№ 558 от «17» октября  2019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</si>
</sst>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\ _₽_-;\-* #,##0.00\ _₽_-;_-* &quot;-&quot;??\ _₽_-;_-@_-"/>
  </numFmts>
  <fonts count="8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3" fontId="2" fillId="0" borderId="0" applyFont="0" applyFill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6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3" fontId="5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8" xfId="1" applyFont="1" applyFill="1" applyBorder="1" applyAlignment="1">
      <alignment horizontal="right" vertical="top" wrapText="1"/>
    </xf>
    <xf numFmtId="4" fontId="0" fillId="0" borderId="9" xfId="0" applyNumberFormat="1" applyFont="1" applyFill="1" applyBorder="1" applyAlignment="1">
      <alignment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43" fontId="5" fillId="0" borderId="6" xfId="0" applyNumberFormat="1" applyFont="1" applyFill="1" applyBorder="1" applyAlignment="1">
      <alignment horizontal="right" vertical="top" wrapText="1"/>
    </xf>
    <xf numFmtId="43" fontId="5" fillId="0" borderId="1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3" fontId="6" fillId="0" borderId="3" xfId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43" fontId="1" fillId="0" borderId="8" xfId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43" fontId="1" fillId="0" borderId="10" xfId="1" applyFont="1" applyFill="1" applyBorder="1" applyAlignment="1">
      <alignment horizontal="right" vertical="top" wrapText="1"/>
    </xf>
    <xf numFmtId="43" fontId="0" fillId="0" borderId="9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1" fillId="0" borderId="3" xfId="1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7" fillId="0" borderId="3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center" vertical="top" wrapText="1"/>
    </xf>
    <xf numFmtId="43" fontId="6" fillId="0" borderId="8" xfId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9" xfId="1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vertical="top" wrapText="1"/>
    </xf>
    <xf numFmtId="43" fontId="0" fillId="0" borderId="12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43" fontId="6" fillId="0" borderId="9" xfId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73;&#1083;&#1080;&#1082;/&#1057;&#1054;&#1043;&#1051;&#1040;&#1057;&#1054;&#1042;&#1040;&#1053;&#1048;&#1045;/2019%20&#1075;&#1086;&#1076;/&#1042;&#1053;&#1045;&#1057;&#1045;&#1053;&#1048;&#1045;%20&#1048;&#1047;&#1052;&#1045;&#1053;&#1045;&#1053;&#1048;&#1049;%20&#1048;&#1070;&#1053;&#1068;%20&#1055;&#1054;&#1057;&#1058;&#1040;&#1053;&#1054;&#1042;&#1051;&#1045;&#1053;&#1048;&#1045;%20&#1043;&#1051;&#1040;&#1042;&#1067;%2028.06.19/&#1055;&#1088;&#1080;&#1083;&#1086;&#1078;&#1077;&#1085;&#1080;&#1077;%201%20%20&#1054;&#1073;&#1098;&#1077;&#1084;%20&#1076;&#1086;&#1093;&#1086;&#1076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42">
          <cell r="E42">
            <v>4500000</v>
          </cell>
        </row>
        <row r="43">
          <cell r="E43">
            <v>1364167.35</v>
          </cell>
        </row>
        <row r="50">
          <cell r="E50">
            <v>50937.25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Normal="130" zoomScaleSheetLayoutView="100" workbookViewId="0">
      <selection activeCell="D10" sqref="D10"/>
    </sheetView>
  </sheetViews>
  <sheetFormatPr defaultRowHeight="12.75"/>
  <cols>
    <col min="1" max="1" width="27.1640625" customWidth="1"/>
    <col min="2" max="2" width="66.1640625" customWidth="1"/>
    <col min="3" max="3" width="17.6640625" customWidth="1"/>
    <col min="4" max="4" width="19" customWidth="1"/>
    <col min="5" max="5" width="17.33203125" customWidth="1"/>
    <col min="6" max="6" width="18.5" customWidth="1"/>
    <col min="7" max="7" width="13" style="57" customWidth="1"/>
    <col min="8" max="8" width="15.33203125" bestFit="1" customWidth="1"/>
    <col min="9" max="9" width="19" customWidth="1"/>
  </cols>
  <sheetData>
    <row r="1" spans="1:9">
      <c r="A1" t="s">
        <v>0</v>
      </c>
    </row>
    <row r="2" spans="1:9" ht="45" customHeight="1">
      <c r="D2" s="89" t="s">
        <v>110</v>
      </c>
      <c r="E2" s="89"/>
      <c r="F2" s="89"/>
      <c r="G2" s="89"/>
    </row>
    <row r="3" spans="1:9" ht="16.5" customHeight="1">
      <c r="A3" s="8"/>
      <c r="B3" s="1"/>
      <c r="D3" s="42"/>
    </row>
    <row r="4" spans="1:9" ht="21" customHeight="1">
      <c r="A4" s="90" t="s">
        <v>108</v>
      </c>
      <c r="B4" s="90"/>
      <c r="C4" s="90"/>
      <c r="D4" s="90"/>
      <c r="E4" s="90"/>
      <c r="F4" s="90"/>
      <c r="G4" s="90"/>
    </row>
    <row r="5" spans="1:9" ht="21.6" customHeight="1">
      <c r="A5" s="2" t="s">
        <v>0</v>
      </c>
      <c r="B5" s="2" t="s">
        <v>0</v>
      </c>
      <c r="G5" s="57" t="s">
        <v>1</v>
      </c>
    </row>
    <row r="6" spans="1:9" ht="79.5" customHeight="1">
      <c r="A6" s="3" t="s">
        <v>2</v>
      </c>
      <c r="B6" s="10" t="s">
        <v>3</v>
      </c>
      <c r="C6" s="45" t="s">
        <v>95</v>
      </c>
      <c r="D6" s="45" t="s">
        <v>103</v>
      </c>
      <c r="E6" s="45" t="s">
        <v>109</v>
      </c>
      <c r="F6" s="46" t="s">
        <v>91</v>
      </c>
      <c r="G6" s="46" t="s">
        <v>90</v>
      </c>
      <c r="I6" s="76"/>
    </row>
    <row r="7" spans="1:9" ht="14.45" customHeight="1">
      <c r="A7" s="4" t="s">
        <v>0</v>
      </c>
      <c r="B7" s="5" t="s">
        <v>4</v>
      </c>
      <c r="C7" s="43">
        <f>C8+C22</f>
        <v>177330946.44</v>
      </c>
      <c r="D7" s="44">
        <f>D8+D22</f>
        <v>130866750.11999999</v>
      </c>
      <c r="E7" s="44">
        <f>E8+E22</f>
        <v>135004773.49000001</v>
      </c>
      <c r="F7" s="44">
        <f>F8+F22</f>
        <v>4138023.3699999982</v>
      </c>
      <c r="G7" s="64">
        <f>E7/D7*100</f>
        <v>103.1620127849172</v>
      </c>
      <c r="H7" s="75"/>
    </row>
    <row r="8" spans="1:9" ht="14.45" customHeight="1">
      <c r="A8" s="5" t="s">
        <v>0</v>
      </c>
      <c r="B8" s="9" t="s">
        <v>5</v>
      </c>
      <c r="C8" s="11">
        <f>C9+C12+C14+C19</f>
        <v>145904018.47</v>
      </c>
      <c r="D8" s="16">
        <f>D9+D12+D14+D19</f>
        <v>108905789.34999999</v>
      </c>
      <c r="E8" s="16">
        <f t="shared" ref="E8" si="0">E9+E12+E14+E19</f>
        <v>112370241.2</v>
      </c>
      <c r="F8" s="16">
        <f>F9+F12+F14+F19</f>
        <v>3464451.8499999978</v>
      </c>
      <c r="G8" s="68">
        <f>E8/D8*100</f>
        <v>103.1811457138114</v>
      </c>
      <c r="H8" s="75"/>
    </row>
    <row r="9" spans="1:9" ht="14.45" customHeight="1">
      <c r="A9" s="4" t="s">
        <v>6</v>
      </c>
      <c r="B9" s="5" t="s">
        <v>7</v>
      </c>
      <c r="C9" s="12">
        <f>C10</f>
        <v>125319100</v>
      </c>
      <c r="D9" s="17">
        <f t="shared" ref="D9:G10" si="1">D10</f>
        <v>93989325</v>
      </c>
      <c r="E9" s="17">
        <f t="shared" si="1"/>
        <v>97985436.049999997</v>
      </c>
      <c r="F9" s="17">
        <f t="shared" si="1"/>
        <v>3996111.049999997</v>
      </c>
      <c r="G9" s="65">
        <f t="shared" si="1"/>
        <v>0</v>
      </c>
      <c r="H9" s="75"/>
    </row>
    <row r="10" spans="1:9" ht="28.9" customHeight="1">
      <c r="A10" s="4" t="s">
        <v>8</v>
      </c>
      <c r="B10" s="5" t="s">
        <v>9</v>
      </c>
      <c r="C10" s="12">
        <f>C11</f>
        <v>125319100</v>
      </c>
      <c r="D10" s="17">
        <f t="shared" si="1"/>
        <v>93989325</v>
      </c>
      <c r="E10" s="17">
        <f t="shared" si="1"/>
        <v>97985436.049999997</v>
      </c>
      <c r="F10" s="17">
        <f t="shared" si="1"/>
        <v>3996111.049999997</v>
      </c>
      <c r="G10" s="65"/>
    </row>
    <row r="11" spans="1:9" ht="14.25" customHeight="1">
      <c r="A11" s="6" t="s">
        <v>10</v>
      </c>
      <c r="B11" s="7" t="s">
        <v>11</v>
      </c>
      <c r="C11" s="13">
        <v>125319100</v>
      </c>
      <c r="D11" s="15">
        <v>93989325</v>
      </c>
      <c r="E11" s="30">
        <f>97864799.4+3151.35+12363.37+67379.49+514.6+1097.76+34063.2+366.88+1700</f>
        <v>97985436.049999997</v>
      </c>
      <c r="F11" s="30">
        <f>E11-D11</f>
        <v>3996111.049999997</v>
      </c>
      <c r="G11" s="62">
        <f>E11/D11*100</f>
        <v>104.25166480342315</v>
      </c>
      <c r="H11" s="75"/>
      <c r="I11" s="77"/>
    </row>
    <row r="12" spans="1:9" ht="28.9" customHeight="1">
      <c r="A12" s="4" t="s">
        <v>12</v>
      </c>
      <c r="B12" s="5" t="s">
        <v>13</v>
      </c>
      <c r="C12" s="14">
        <f>C13</f>
        <v>403116.47</v>
      </c>
      <c r="D12" s="18">
        <f t="shared" ref="D12:G12" si="2">D13</f>
        <v>302337.34999999998</v>
      </c>
      <c r="E12" s="18">
        <f t="shared" si="2"/>
        <v>334098.90000000002</v>
      </c>
      <c r="F12" s="18">
        <f t="shared" si="2"/>
        <v>31761.550000000047</v>
      </c>
      <c r="G12" s="63">
        <f t="shared" si="2"/>
        <v>110.50533452118967</v>
      </c>
      <c r="H12" s="75"/>
    </row>
    <row r="13" spans="1:9" ht="28.9" customHeight="1">
      <c r="A13" s="6" t="s">
        <v>14</v>
      </c>
      <c r="B13" s="7" t="s">
        <v>13</v>
      </c>
      <c r="C13" s="13">
        <v>403116.47</v>
      </c>
      <c r="D13" s="49">
        <v>302337.34999999998</v>
      </c>
      <c r="E13" s="30">
        <f>151240.09+1149.82+207288.23-25579.24</f>
        <v>334098.90000000002</v>
      </c>
      <c r="F13" s="30">
        <f>E13-D13</f>
        <v>31761.550000000047</v>
      </c>
      <c r="G13" s="62">
        <f>E13/D13*100</f>
        <v>110.50533452118967</v>
      </c>
      <c r="I13" s="77"/>
    </row>
    <row r="14" spans="1:9" ht="14.45" customHeight="1">
      <c r="A14" s="4" t="s">
        <v>15</v>
      </c>
      <c r="B14" s="5" t="s">
        <v>16</v>
      </c>
      <c r="C14" s="12">
        <f>C15+C17</f>
        <v>19916202</v>
      </c>
      <c r="D14" s="17">
        <f>D15+D17</f>
        <v>14414927</v>
      </c>
      <c r="E14" s="17">
        <f t="shared" ref="E14:F14" si="3">E15+E17</f>
        <v>13839506.250000002</v>
      </c>
      <c r="F14" s="17">
        <f t="shared" si="3"/>
        <v>-575420.74999999895</v>
      </c>
      <c r="G14" s="65">
        <f>E14/D14*100</f>
        <v>96.008160499182566</v>
      </c>
      <c r="H14" s="75"/>
    </row>
    <row r="15" spans="1:9" ht="14.45" customHeight="1">
      <c r="A15" s="4" t="s">
        <v>17</v>
      </c>
      <c r="B15" s="5" t="s">
        <v>18</v>
      </c>
      <c r="C15" s="12">
        <f>C16</f>
        <v>1652842</v>
      </c>
      <c r="D15" s="17">
        <f>D16</f>
        <v>700970</v>
      </c>
      <c r="E15" s="17">
        <f t="shared" ref="E15:F15" si="4">E16</f>
        <v>736215.63</v>
      </c>
      <c r="F15" s="17">
        <f t="shared" si="4"/>
        <v>35245.630000000005</v>
      </c>
      <c r="G15" s="65"/>
      <c r="H15" s="75"/>
    </row>
    <row r="16" spans="1:9" ht="43.35" customHeight="1">
      <c r="A16" s="6" t="s">
        <v>19</v>
      </c>
      <c r="B16" s="7" t="s">
        <v>20</v>
      </c>
      <c r="C16" s="13">
        <v>1652842</v>
      </c>
      <c r="D16" s="15">
        <v>700970</v>
      </c>
      <c r="E16" s="30">
        <f>696994.5+39221.13</f>
        <v>736215.63</v>
      </c>
      <c r="F16" s="30">
        <f>E16-D16</f>
        <v>35245.630000000005</v>
      </c>
      <c r="G16" s="62">
        <f>E16/D16*100</f>
        <v>105.0281224588784</v>
      </c>
      <c r="I16" s="77"/>
    </row>
    <row r="17" spans="1:9" ht="14.45" customHeight="1">
      <c r="A17" s="4" t="s">
        <v>21</v>
      </c>
      <c r="B17" s="5" t="s">
        <v>22</v>
      </c>
      <c r="C17" s="12">
        <f>C18</f>
        <v>18263360</v>
      </c>
      <c r="D17" s="17">
        <f t="shared" ref="D17:F17" si="5">D18</f>
        <v>13713957</v>
      </c>
      <c r="E17" s="17">
        <f t="shared" si="5"/>
        <v>13103290.620000001</v>
      </c>
      <c r="F17" s="17">
        <f t="shared" si="5"/>
        <v>-610666.37999999896</v>
      </c>
      <c r="G17" s="65">
        <f>E17/D17*100</f>
        <v>95.547117582474556</v>
      </c>
      <c r="H17" s="75"/>
    </row>
    <row r="18" spans="1:9" ht="28.9" customHeight="1">
      <c r="A18" s="6" t="s">
        <v>23</v>
      </c>
      <c r="B18" s="7" t="s">
        <v>24</v>
      </c>
      <c r="C18" s="13">
        <v>18263360</v>
      </c>
      <c r="D18" s="15">
        <v>13713957</v>
      </c>
      <c r="E18" s="30">
        <f>12958501.94+1303.98+138488.82+4995.88</f>
        <v>13103290.620000001</v>
      </c>
      <c r="F18" s="30">
        <f>E18-D18</f>
        <v>-610666.37999999896</v>
      </c>
      <c r="G18" s="62">
        <f>E18/D18*100</f>
        <v>95.547117582474556</v>
      </c>
      <c r="I18" s="77"/>
    </row>
    <row r="19" spans="1:9" ht="14.45" customHeight="1">
      <c r="A19" s="4" t="s">
        <v>25</v>
      </c>
      <c r="B19" s="5" t="s">
        <v>26</v>
      </c>
      <c r="C19" s="12">
        <f>C20</f>
        <v>265600</v>
      </c>
      <c r="D19" s="17">
        <f t="shared" ref="D19:F20" si="6">D20</f>
        <v>199200</v>
      </c>
      <c r="E19" s="17">
        <f t="shared" si="6"/>
        <v>211200</v>
      </c>
      <c r="F19" s="17">
        <f t="shared" si="6"/>
        <v>12000</v>
      </c>
      <c r="G19" s="65">
        <f>E19/D19*100</f>
        <v>106.02409638554218</v>
      </c>
      <c r="H19" s="75"/>
    </row>
    <row r="20" spans="1:9" ht="28.9" customHeight="1">
      <c r="A20" s="4" t="s">
        <v>27</v>
      </c>
      <c r="B20" s="5" t="s">
        <v>28</v>
      </c>
      <c r="C20" s="12">
        <f>C21</f>
        <v>265600</v>
      </c>
      <c r="D20" s="17">
        <f t="shared" si="6"/>
        <v>199200</v>
      </c>
      <c r="E20" s="17">
        <f t="shared" si="6"/>
        <v>211200</v>
      </c>
      <c r="F20" s="17">
        <f t="shared" si="6"/>
        <v>12000</v>
      </c>
      <c r="G20" s="65"/>
    </row>
    <row r="21" spans="1:9" ht="72.599999999999994" customHeight="1">
      <c r="A21" s="6" t="s">
        <v>29</v>
      </c>
      <c r="B21" s="7" t="s">
        <v>30</v>
      </c>
      <c r="C21" s="13">
        <v>265600</v>
      </c>
      <c r="D21" s="15">
        <v>199200</v>
      </c>
      <c r="E21" s="30">
        <f>211200</f>
        <v>211200</v>
      </c>
      <c r="F21" s="30">
        <f>E21-D21</f>
        <v>12000</v>
      </c>
      <c r="G21" s="62">
        <f>E21/D21*100</f>
        <v>106.02409638554218</v>
      </c>
      <c r="I21" s="77"/>
    </row>
    <row r="22" spans="1:9" ht="14.45" customHeight="1">
      <c r="A22" s="5" t="s">
        <v>0</v>
      </c>
      <c r="B22" s="9" t="s">
        <v>31</v>
      </c>
      <c r="C22" s="11">
        <f>C23+C31+C34+C42+C40+C39++C41</f>
        <v>31426927.970000003</v>
      </c>
      <c r="D22" s="11">
        <f t="shared" ref="D22:F22" si="7">D23+D31+D34+D42+D40+D39++D41</f>
        <v>21960960.77</v>
      </c>
      <c r="E22" s="11">
        <f t="shared" si="7"/>
        <v>22634532.289999999</v>
      </c>
      <c r="F22" s="11">
        <f t="shared" si="7"/>
        <v>673571.5200000006</v>
      </c>
      <c r="G22" s="79">
        <f>E22/D22*100</f>
        <v>103.06713138397907</v>
      </c>
      <c r="H22" s="75"/>
    </row>
    <row r="23" spans="1:9" ht="43.35" customHeight="1">
      <c r="A23" s="4" t="s">
        <v>32</v>
      </c>
      <c r="B23" s="5" t="s">
        <v>33</v>
      </c>
      <c r="C23" s="12">
        <f>C24+C29</f>
        <v>22394856.690000001</v>
      </c>
      <c r="D23" s="12">
        <f t="shared" ref="D23:F23" si="8">D24+D29</f>
        <v>16284065.689999999</v>
      </c>
      <c r="E23" s="12">
        <f t="shared" si="8"/>
        <v>18135477.989999998</v>
      </c>
      <c r="F23" s="12">
        <f t="shared" si="8"/>
        <v>1851412.3000000005</v>
      </c>
      <c r="G23" s="17">
        <f t="shared" ref="G23" si="9">G24+G29+G28</f>
        <v>102.00473557086632</v>
      </c>
      <c r="H23" s="75"/>
    </row>
    <row r="24" spans="1:9" ht="72.599999999999994" customHeight="1">
      <c r="A24" s="4" t="s">
        <v>34</v>
      </c>
      <c r="B24" s="5" t="s">
        <v>35</v>
      </c>
      <c r="C24" s="14">
        <f>C25+C26+C27+C28</f>
        <v>19592269.690000001</v>
      </c>
      <c r="D24" s="14">
        <f t="shared" ref="D24:F24" si="10">D25+D26+D27+D28</f>
        <v>13982125.689999999</v>
      </c>
      <c r="E24" s="14">
        <f t="shared" si="10"/>
        <v>15787390.18</v>
      </c>
      <c r="F24" s="14">
        <f t="shared" si="10"/>
        <v>1805264.4900000005</v>
      </c>
      <c r="G24" s="63"/>
      <c r="H24" s="75"/>
    </row>
    <row r="25" spans="1:9" ht="72.599999999999994" customHeight="1">
      <c r="A25" s="6" t="s">
        <v>36</v>
      </c>
      <c r="B25" s="7" t="s">
        <v>37</v>
      </c>
      <c r="C25" s="13">
        <v>6500000</v>
      </c>
      <c r="D25" s="15">
        <v>4401710</v>
      </c>
      <c r="E25" s="30">
        <f>5356735.66</f>
        <v>5356735.66</v>
      </c>
      <c r="F25" s="30">
        <f>E25-D25</f>
        <v>955025.66000000015</v>
      </c>
      <c r="G25" s="62">
        <f>E25/D25*100</f>
        <v>121.69669651112865</v>
      </c>
      <c r="H25" s="75"/>
      <c r="I25" s="77"/>
    </row>
    <row r="26" spans="1:9" ht="72.599999999999994" customHeight="1">
      <c r="A26" s="6" t="s">
        <v>38</v>
      </c>
      <c r="B26" s="7" t="s">
        <v>39</v>
      </c>
      <c r="C26" s="13">
        <v>443230</v>
      </c>
      <c r="D26" s="15">
        <v>332422</v>
      </c>
      <c r="E26" s="30">
        <v>96663.679999999993</v>
      </c>
      <c r="F26" s="30">
        <f>E26-D26</f>
        <v>-235758.32</v>
      </c>
      <c r="G26" s="62">
        <f>E26/D26*100</f>
        <v>29.07860490581249</v>
      </c>
      <c r="H26" s="75"/>
      <c r="I26" s="78"/>
    </row>
    <row r="27" spans="1:9" ht="57.6" customHeight="1">
      <c r="A27" s="6" t="s">
        <v>40</v>
      </c>
      <c r="B27" s="7" t="s">
        <v>41</v>
      </c>
      <c r="C27" s="13">
        <v>12413296</v>
      </c>
      <c r="D27" s="15">
        <v>9012250</v>
      </c>
      <c r="E27" s="30">
        <v>10098247.15</v>
      </c>
      <c r="F27" s="30">
        <f>E27-D27</f>
        <v>1085997.1500000004</v>
      </c>
      <c r="G27" s="62">
        <f>E27/D27*100</f>
        <v>112.05023329357265</v>
      </c>
      <c r="H27" s="75"/>
      <c r="I27" s="77"/>
    </row>
    <row r="28" spans="1:9" ht="40.5" customHeight="1">
      <c r="A28" s="74">
        <v>8.0211107015130006E+19</v>
      </c>
      <c r="B28" s="35" t="s">
        <v>102</v>
      </c>
      <c r="C28" s="13">
        <v>235743.69</v>
      </c>
      <c r="D28" s="15">
        <v>235743.69</v>
      </c>
      <c r="E28" s="30">
        <v>235743.69</v>
      </c>
      <c r="F28" s="30">
        <f>E28-D28</f>
        <v>0</v>
      </c>
      <c r="G28" s="62"/>
      <c r="H28" s="75"/>
      <c r="I28" s="75"/>
    </row>
    <row r="29" spans="1:9" ht="72.599999999999994" customHeight="1">
      <c r="A29" s="4" t="s">
        <v>42</v>
      </c>
      <c r="B29" s="5" t="s">
        <v>43</v>
      </c>
      <c r="C29" s="14">
        <f>C30</f>
        <v>2802587</v>
      </c>
      <c r="D29" s="18">
        <f t="shared" ref="D29:G29" si="11">D30</f>
        <v>2301940</v>
      </c>
      <c r="E29" s="18">
        <f t="shared" si="11"/>
        <v>2348087.81</v>
      </c>
      <c r="F29" s="18">
        <f t="shared" si="11"/>
        <v>46147.810000000056</v>
      </c>
      <c r="G29" s="63">
        <f t="shared" si="11"/>
        <v>102.00473557086632</v>
      </c>
      <c r="H29" s="75"/>
    </row>
    <row r="30" spans="1:9" ht="72.599999999999994" customHeight="1">
      <c r="A30" s="6" t="s">
        <v>44</v>
      </c>
      <c r="B30" s="7" t="s">
        <v>45</v>
      </c>
      <c r="C30" s="13">
        <v>2802587</v>
      </c>
      <c r="D30" s="15">
        <v>2301940</v>
      </c>
      <c r="E30" s="30">
        <v>2348087.81</v>
      </c>
      <c r="F30" s="30">
        <f>E30-D30</f>
        <v>46147.810000000056</v>
      </c>
      <c r="G30" s="62">
        <f>E30/D30*100</f>
        <v>102.00473557086632</v>
      </c>
      <c r="I30" s="77"/>
    </row>
    <row r="31" spans="1:9" ht="28.9" customHeight="1">
      <c r="A31" s="4" t="s">
        <v>46</v>
      </c>
      <c r="B31" s="5" t="s">
        <v>47</v>
      </c>
      <c r="C31" s="14">
        <f>C32</f>
        <v>8047019</v>
      </c>
      <c r="D31" s="18">
        <f t="shared" ref="D31:G32" si="12">D32</f>
        <v>4941810</v>
      </c>
      <c r="E31" s="18">
        <f>E32</f>
        <v>3749306.08</v>
      </c>
      <c r="F31" s="18">
        <f t="shared" si="12"/>
        <v>-1192503.92</v>
      </c>
      <c r="G31" s="63">
        <f t="shared" si="12"/>
        <v>75.869086023137271</v>
      </c>
      <c r="H31" s="75"/>
    </row>
    <row r="32" spans="1:9" ht="14.45" customHeight="1">
      <c r="A32" s="4" t="s">
        <v>48</v>
      </c>
      <c r="B32" s="5" t="s">
        <v>49</v>
      </c>
      <c r="C32" s="14">
        <f>C33</f>
        <v>8047019</v>
      </c>
      <c r="D32" s="18">
        <f>D33</f>
        <v>4941810</v>
      </c>
      <c r="E32" s="18">
        <f t="shared" si="12"/>
        <v>3749306.08</v>
      </c>
      <c r="F32" s="18">
        <f t="shared" si="12"/>
        <v>-1192503.92</v>
      </c>
      <c r="G32" s="63">
        <f t="shared" si="12"/>
        <v>75.869086023137271</v>
      </c>
    </row>
    <row r="33" spans="1:9" ht="28.9" customHeight="1">
      <c r="A33" s="6" t="s">
        <v>50</v>
      </c>
      <c r="B33" s="7" t="s">
        <v>51</v>
      </c>
      <c r="C33" s="13">
        <f>7652019+395000</f>
        <v>8047019</v>
      </c>
      <c r="D33" s="15">
        <f>4546829+394981</f>
        <v>4941810</v>
      </c>
      <c r="E33" s="30">
        <v>3749306.08</v>
      </c>
      <c r="F33" s="30">
        <f>E33-D33</f>
        <v>-1192503.92</v>
      </c>
      <c r="G33" s="62">
        <f>E33/D33*100</f>
        <v>75.869086023137271</v>
      </c>
      <c r="I33" s="78"/>
    </row>
    <row r="34" spans="1:9" ht="28.9" customHeight="1">
      <c r="A34" s="4" t="s">
        <v>52</v>
      </c>
      <c r="B34" s="5" t="s">
        <v>53</v>
      </c>
      <c r="C34" s="14">
        <f>C35</f>
        <v>593229.84000000008</v>
      </c>
      <c r="D34" s="18">
        <f t="shared" ref="D34:G34" si="13">D35</f>
        <v>448262.64</v>
      </c>
      <c r="E34" s="18">
        <f t="shared" si="13"/>
        <v>448262.64</v>
      </c>
      <c r="F34" s="18">
        <f t="shared" si="13"/>
        <v>0</v>
      </c>
      <c r="G34" s="63">
        <f t="shared" si="13"/>
        <v>0</v>
      </c>
      <c r="H34" s="75"/>
    </row>
    <row r="35" spans="1:9" ht="57.6" customHeight="1">
      <c r="A35" s="4" t="s">
        <v>54</v>
      </c>
      <c r="B35" s="5" t="s">
        <v>55</v>
      </c>
      <c r="C35" s="52">
        <f>C37+C38+C36</f>
        <v>593229.84000000008</v>
      </c>
      <c r="D35" s="52">
        <f t="shared" ref="D35:F35" si="14">D37+D38+D36</f>
        <v>448262.64</v>
      </c>
      <c r="E35" s="52">
        <f t="shared" si="14"/>
        <v>448262.64</v>
      </c>
      <c r="F35" s="52">
        <f t="shared" si="14"/>
        <v>0</v>
      </c>
      <c r="G35" s="83"/>
    </row>
    <row r="36" spans="1:9" ht="88.5" customHeight="1">
      <c r="A36" s="48" t="s">
        <v>106</v>
      </c>
      <c r="B36" s="56" t="s">
        <v>107</v>
      </c>
      <c r="C36" s="49">
        <v>30708</v>
      </c>
      <c r="D36" s="49">
        <v>15354.02</v>
      </c>
      <c r="E36" s="49">
        <v>15354.02</v>
      </c>
      <c r="F36" s="18"/>
      <c r="G36" s="63"/>
    </row>
    <row r="37" spans="1:9" ht="43.35" customHeight="1">
      <c r="A37" s="6" t="s">
        <v>56</v>
      </c>
      <c r="B37" s="21" t="s">
        <v>57</v>
      </c>
      <c r="C37" s="84">
        <v>303321.84000000003</v>
      </c>
      <c r="D37" s="85">
        <v>303321.84000000003</v>
      </c>
      <c r="E37" s="86">
        <v>303321.84000000003</v>
      </c>
      <c r="F37" s="86">
        <f>E37-D37</f>
        <v>0</v>
      </c>
      <c r="G37" s="87">
        <f>E37/D37*100</f>
        <v>100</v>
      </c>
      <c r="I37" s="78"/>
    </row>
    <row r="38" spans="1:9" ht="43.35" customHeight="1">
      <c r="A38" s="48" t="s">
        <v>104</v>
      </c>
      <c r="B38" s="31" t="s">
        <v>105</v>
      </c>
      <c r="C38" s="22">
        <v>259200</v>
      </c>
      <c r="D38" s="29">
        <v>129586.78</v>
      </c>
      <c r="E38" s="60">
        <v>129586.78</v>
      </c>
      <c r="F38" s="60">
        <f>E38-D38</f>
        <v>0</v>
      </c>
      <c r="G38" s="62">
        <f>E38/D38*100</f>
        <v>100</v>
      </c>
      <c r="I38" s="78"/>
    </row>
    <row r="39" spans="1:9" ht="58.5" customHeight="1">
      <c r="A39" s="50" t="s">
        <v>94</v>
      </c>
      <c r="B39" s="58" t="s">
        <v>93</v>
      </c>
      <c r="C39" s="24">
        <v>15000</v>
      </c>
      <c r="D39" s="29">
        <v>15000</v>
      </c>
      <c r="E39" s="60">
        <v>15000</v>
      </c>
      <c r="F39" s="60">
        <f>E39-D39</f>
        <v>0</v>
      </c>
      <c r="G39" s="62"/>
    </row>
    <row r="40" spans="1:9" ht="51" customHeight="1">
      <c r="A40" s="48" t="s">
        <v>92</v>
      </c>
      <c r="B40" s="80" t="s">
        <v>93</v>
      </c>
      <c r="C40" s="81">
        <v>45000</v>
      </c>
      <c r="D40" s="15">
        <v>45000</v>
      </c>
      <c r="E40" s="30">
        <v>43911.7</v>
      </c>
      <c r="F40" s="30">
        <f>E40-D40</f>
        <v>-1088.3000000000029</v>
      </c>
      <c r="G40" s="62"/>
      <c r="I40" s="75"/>
    </row>
    <row r="41" spans="1:9" ht="30.75" customHeight="1">
      <c r="A41" s="50" t="s">
        <v>100</v>
      </c>
      <c r="B41" s="58" t="s">
        <v>101</v>
      </c>
      <c r="C41" s="24">
        <v>250000</v>
      </c>
      <c r="D41" s="55">
        <v>170000</v>
      </c>
      <c r="E41" s="40">
        <v>171640.04</v>
      </c>
      <c r="F41" s="30">
        <f>E41-D41</f>
        <v>1640.0400000000081</v>
      </c>
      <c r="G41" s="62"/>
      <c r="H41" s="75"/>
      <c r="I41" s="75"/>
    </row>
    <row r="42" spans="1:9" ht="14.45" customHeight="1">
      <c r="A42" s="4" t="s">
        <v>58</v>
      </c>
      <c r="B42" s="82" t="s">
        <v>59</v>
      </c>
      <c r="C42" s="19">
        <f>C43</f>
        <v>81822.44</v>
      </c>
      <c r="D42" s="59">
        <f t="shared" ref="D42:F42" si="15">D43</f>
        <v>56822.44</v>
      </c>
      <c r="E42" s="59">
        <f t="shared" si="15"/>
        <v>70933.84</v>
      </c>
      <c r="F42" s="59">
        <f t="shared" si="15"/>
        <v>14111.399999999994</v>
      </c>
      <c r="G42" s="63"/>
      <c r="H42" s="75"/>
    </row>
    <row r="43" spans="1:9" ht="14.45" customHeight="1">
      <c r="A43" s="4" t="s">
        <v>60</v>
      </c>
      <c r="B43" s="51" t="s">
        <v>61</v>
      </c>
      <c r="C43" s="52">
        <f>C45+C44</f>
        <v>81822.44</v>
      </c>
      <c r="D43" s="18">
        <f>D45+D44</f>
        <v>56822.44</v>
      </c>
      <c r="E43" s="18">
        <f>E45+E44</f>
        <v>70933.84</v>
      </c>
      <c r="F43" s="18">
        <f t="shared" ref="F43" si="16">F45+F44</f>
        <v>14111.399999999994</v>
      </c>
      <c r="G43" s="63"/>
    </row>
    <row r="44" spans="1:9" ht="14.45" customHeight="1">
      <c r="A44" s="50" t="s">
        <v>88</v>
      </c>
      <c r="B44" s="56" t="s">
        <v>89</v>
      </c>
      <c r="C44" s="49">
        <v>-18177.560000000001</v>
      </c>
      <c r="D44" s="49">
        <f>C44</f>
        <v>-18177.560000000001</v>
      </c>
      <c r="E44" s="30">
        <v>-18177.560000000001</v>
      </c>
      <c r="F44" s="30">
        <f>E44-D44</f>
        <v>0</v>
      </c>
      <c r="G44" s="62"/>
      <c r="I44" s="75"/>
    </row>
    <row r="45" spans="1:9" ht="14.25" customHeight="1">
      <c r="A45" s="6" t="s">
        <v>62</v>
      </c>
      <c r="B45" s="53" t="s">
        <v>63</v>
      </c>
      <c r="C45" s="54">
        <v>100000</v>
      </c>
      <c r="D45" s="55">
        <v>75000</v>
      </c>
      <c r="E45" s="30">
        <v>89111.4</v>
      </c>
      <c r="F45" s="30">
        <f>E45-D45</f>
        <v>14111.399999999994</v>
      </c>
      <c r="G45" s="61">
        <f>E45/D45*100</f>
        <v>118.81519999999999</v>
      </c>
      <c r="I45" s="77"/>
    </row>
    <row r="46" spans="1:9" ht="14.45" customHeight="1">
      <c r="A46" s="4" t="s">
        <v>0</v>
      </c>
      <c r="B46" s="9" t="s">
        <v>64</v>
      </c>
      <c r="C46" s="28">
        <f>C47+C54+C58+C59</f>
        <v>57826041.350000001</v>
      </c>
      <c r="D46" s="20">
        <f>D47+D54+D58+D59</f>
        <v>46204924.240000002</v>
      </c>
      <c r="E46" s="20">
        <f t="shared" ref="E46:F46" si="17">E47+E54+E58+E59</f>
        <v>46204924.240000002</v>
      </c>
      <c r="F46" s="20">
        <f t="shared" si="17"/>
        <v>0</v>
      </c>
      <c r="G46" s="66">
        <f>E46/D46*100</f>
        <v>100</v>
      </c>
      <c r="H46" s="75"/>
    </row>
    <row r="47" spans="1:9" ht="43.35" customHeight="1">
      <c r="A47" s="4" t="s">
        <v>65</v>
      </c>
      <c r="B47" s="27" t="s">
        <v>66</v>
      </c>
      <c r="C47" s="41">
        <f>C48+C50+C51+C52+C53+C49</f>
        <v>35160765.410000004</v>
      </c>
      <c r="D47" s="41">
        <f>D48+D50+D51+D52+D53+D49</f>
        <v>23539648.300000001</v>
      </c>
      <c r="E47" s="41">
        <f>E48+E50+E51+E52+E53+E49</f>
        <v>23539648.300000001</v>
      </c>
      <c r="F47" s="41">
        <f t="shared" ref="F47" si="18">F48+F50+F51+F52+F53</f>
        <v>0</v>
      </c>
      <c r="G47" s="65"/>
      <c r="H47" s="75"/>
    </row>
    <row r="48" spans="1:9" ht="28.9" customHeight="1">
      <c r="A48" s="48" t="s">
        <v>73</v>
      </c>
      <c r="B48" s="73" t="s">
        <v>67</v>
      </c>
      <c r="C48" s="36">
        <f>'[1]Приложение 1'!$E$42</f>
        <v>4500000</v>
      </c>
      <c r="D48" s="40">
        <v>4500000</v>
      </c>
      <c r="E48" s="30">
        <v>4500000</v>
      </c>
      <c r="F48" s="30">
        <f t="shared" ref="F48:F53" si="19">E48-D48</f>
        <v>0</v>
      </c>
      <c r="G48" s="62"/>
      <c r="H48" s="75"/>
      <c r="I48" s="75"/>
    </row>
    <row r="49" spans="1:9" ht="28.9" customHeight="1">
      <c r="A49" s="69" t="s">
        <v>96</v>
      </c>
      <c r="B49" s="70" t="s">
        <v>97</v>
      </c>
      <c r="C49" s="39">
        <f>'[1]Приложение 1'!$E$43</f>
        <v>1364167.35</v>
      </c>
      <c r="D49" s="40">
        <v>1364167.35</v>
      </c>
      <c r="E49" s="30">
        <v>1364167.35</v>
      </c>
      <c r="F49" s="30">
        <f t="shared" si="19"/>
        <v>0</v>
      </c>
      <c r="G49" s="62"/>
      <c r="H49" s="75"/>
      <c r="I49" s="75"/>
    </row>
    <row r="50" spans="1:9" ht="28.9" customHeight="1">
      <c r="A50" s="31" t="s">
        <v>80</v>
      </c>
      <c r="B50" s="21" t="s">
        <v>81</v>
      </c>
      <c r="C50" s="32">
        <v>3279800</v>
      </c>
      <c r="D50" s="40">
        <v>3016572</v>
      </c>
      <c r="E50" s="30">
        <v>3016572</v>
      </c>
      <c r="F50" s="30">
        <f t="shared" si="19"/>
        <v>0</v>
      </c>
      <c r="G50" s="62">
        <f>E50/D50*100</f>
        <v>100</v>
      </c>
      <c r="H50" s="75"/>
      <c r="I50" s="75"/>
    </row>
    <row r="51" spans="1:9" ht="28.9" customHeight="1">
      <c r="A51" s="33" t="s">
        <v>82</v>
      </c>
      <c r="B51" s="33" t="s">
        <v>83</v>
      </c>
      <c r="C51" s="34">
        <v>246000</v>
      </c>
      <c r="D51" s="40">
        <v>246000</v>
      </c>
      <c r="E51" s="30">
        <v>246000</v>
      </c>
      <c r="F51" s="30">
        <f t="shared" si="19"/>
        <v>0</v>
      </c>
      <c r="G51" s="62">
        <f>E51/D51*100</f>
        <v>100</v>
      </c>
      <c r="H51" s="75"/>
      <c r="I51" s="75"/>
    </row>
    <row r="52" spans="1:9" ht="28.9" customHeight="1">
      <c r="A52" s="35" t="s">
        <v>84</v>
      </c>
      <c r="B52" s="7" t="s">
        <v>85</v>
      </c>
      <c r="C52" s="36">
        <v>176300</v>
      </c>
      <c r="D52" s="40">
        <v>81961.45</v>
      </c>
      <c r="E52" s="30">
        <v>81961.45</v>
      </c>
      <c r="F52" s="30">
        <f t="shared" si="19"/>
        <v>0</v>
      </c>
      <c r="G52" s="62"/>
      <c r="H52" s="75"/>
      <c r="I52" s="75"/>
    </row>
    <row r="53" spans="1:9" ht="28.9" customHeight="1">
      <c r="A53" s="37" t="s">
        <v>86</v>
      </c>
      <c r="B53" s="38" t="s">
        <v>87</v>
      </c>
      <c r="C53" s="36">
        <v>25594498.059999999</v>
      </c>
      <c r="D53" s="40">
        <v>14330947.5</v>
      </c>
      <c r="E53" s="30">
        <v>14330947.5</v>
      </c>
      <c r="F53" s="30">
        <f t="shared" si="19"/>
        <v>0</v>
      </c>
      <c r="G53" s="62">
        <f>E53/D53*100</f>
        <v>100</v>
      </c>
      <c r="H53" s="75"/>
      <c r="I53" s="75"/>
    </row>
    <row r="54" spans="1:9" ht="14.45" customHeight="1">
      <c r="A54" s="4" t="s">
        <v>68</v>
      </c>
      <c r="B54" s="5" t="s">
        <v>69</v>
      </c>
      <c r="C54" s="19">
        <f>C55</f>
        <v>24062857.07</v>
      </c>
      <c r="D54" s="18">
        <f t="shared" ref="D54:G54" si="20">D55</f>
        <v>24062857.07</v>
      </c>
      <c r="E54" s="18">
        <f t="shared" si="20"/>
        <v>24062857.07</v>
      </c>
      <c r="F54" s="18">
        <f t="shared" si="20"/>
        <v>0</v>
      </c>
      <c r="G54" s="63">
        <f t="shared" si="20"/>
        <v>100</v>
      </c>
      <c r="H54" s="75"/>
    </row>
    <row r="55" spans="1:9" ht="28.9" customHeight="1">
      <c r="A55" s="4" t="s">
        <v>74</v>
      </c>
      <c r="B55" s="5" t="s">
        <v>70</v>
      </c>
      <c r="C55" s="14">
        <f>C57+C56</f>
        <v>24062857.07</v>
      </c>
      <c r="D55" s="18">
        <f>D57+D56</f>
        <v>24062857.07</v>
      </c>
      <c r="E55" s="18">
        <f t="shared" ref="E55:G55" si="21">E57+E56</f>
        <v>24062857.07</v>
      </c>
      <c r="F55" s="18">
        <f t="shared" si="21"/>
        <v>0</v>
      </c>
      <c r="G55" s="18">
        <f t="shared" si="21"/>
        <v>100</v>
      </c>
      <c r="H55" s="75"/>
    </row>
    <row r="56" spans="1:9" ht="28.9" customHeight="1">
      <c r="A56" s="71" t="s">
        <v>98</v>
      </c>
      <c r="B56" s="56" t="s">
        <v>99</v>
      </c>
      <c r="C56" s="72">
        <f>'[1]Приложение 1'!$E$50</f>
        <v>50937.25</v>
      </c>
      <c r="D56" s="88">
        <f>C56</f>
        <v>50937.25</v>
      </c>
      <c r="E56" s="49">
        <v>50937.25</v>
      </c>
      <c r="F56" s="30">
        <f>E56-D56</f>
        <v>0</v>
      </c>
      <c r="G56" s="63"/>
      <c r="H56" s="75"/>
      <c r="I56" s="75"/>
    </row>
    <row r="57" spans="1:9" ht="14.25" customHeight="1">
      <c r="A57" s="47" t="s">
        <v>75</v>
      </c>
      <c r="B57" s="21" t="s">
        <v>71</v>
      </c>
      <c r="C57" s="22">
        <v>24011919.82</v>
      </c>
      <c r="D57" s="29">
        <v>24011919.82</v>
      </c>
      <c r="E57" s="30">
        <v>24011919.82</v>
      </c>
      <c r="F57" s="30">
        <f>E57-D57</f>
        <v>0</v>
      </c>
      <c r="G57" s="62">
        <f>E57/D57*100</f>
        <v>100</v>
      </c>
      <c r="H57" s="75"/>
      <c r="I57" s="78"/>
    </row>
    <row r="58" spans="1:9" ht="52.5" customHeight="1">
      <c r="A58" s="25" t="s">
        <v>77</v>
      </c>
      <c r="B58" s="26" t="s">
        <v>78</v>
      </c>
      <c r="C58" s="24">
        <v>70987.070000000007</v>
      </c>
      <c r="D58" s="15">
        <f>C58</f>
        <v>70987.070000000007</v>
      </c>
      <c r="E58" s="30">
        <v>70987.070000000007</v>
      </c>
      <c r="F58" s="30">
        <f>E58-D58</f>
        <v>0</v>
      </c>
      <c r="G58" s="62">
        <f>E58/D58*100</f>
        <v>100</v>
      </c>
      <c r="H58" s="75"/>
    </row>
    <row r="59" spans="1:9" ht="44.25" customHeight="1">
      <c r="A59" s="25" t="s">
        <v>76</v>
      </c>
      <c r="B59" s="26" t="s">
        <v>79</v>
      </c>
      <c r="C59" s="24">
        <v>-1468568.2000000002</v>
      </c>
      <c r="D59" s="15">
        <f>C59</f>
        <v>-1468568.2000000002</v>
      </c>
      <c r="E59" s="30">
        <v>-1468568.2</v>
      </c>
      <c r="F59" s="30">
        <f>E59-D59</f>
        <v>0</v>
      </c>
      <c r="G59" s="62">
        <f>E59/D59*100</f>
        <v>99.999999999999986</v>
      </c>
      <c r="H59" s="75"/>
      <c r="I59" s="78"/>
    </row>
    <row r="60" spans="1:9" ht="21.6" customHeight="1">
      <c r="A60" s="91" t="s">
        <v>72</v>
      </c>
      <c r="B60" s="91"/>
      <c r="C60" s="23">
        <f>C8+C22+C46</f>
        <v>235156987.78999999</v>
      </c>
      <c r="D60" s="23">
        <f>D8+D22+D46</f>
        <v>177071674.35999998</v>
      </c>
      <c r="E60" s="23">
        <f>E8+E22+E46</f>
        <v>181209697.73000002</v>
      </c>
      <c r="F60" s="23">
        <f>F8+F22+F46</f>
        <v>4138023.3699999982</v>
      </c>
      <c r="G60" s="67">
        <f>E60/D60*100</f>
        <v>102.33691999861429</v>
      </c>
      <c r="H60" s="75"/>
    </row>
    <row r="62" spans="1:9">
      <c r="E62" s="75"/>
    </row>
  </sheetData>
  <mergeCells count="3">
    <mergeCell ref="D2:G2"/>
    <mergeCell ref="A4:G4"/>
    <mergeCell ref="A60:B60"/>
  </mergeCells>
  <pageMargins left="0.3" right="0.11811023622047245" top="0.39370078740157483" bottom="0.39370078740157483" header="0.31496062992125984" footer="0.31496062992125984"/>
  <pageSetup paperSize="9" scale="54" orientation="portrait" r:id="rId1"/>
  <headerFooter>
    <oddFooter>&amp;C&amp;P из &amp;N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</vt:lpstr>
      <vt:lpstr>Табл.1!Заголовки_для_печати</vt:lpstr>
      <vt:lpstr>Табл.1!Область_печати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2019-10-16T10:36:18Z</cp:lastPrinted>
  <dcterms:created xsi:type="dcterms:W3CDTF">2006-09-16T00:00:00Z</dcterms:created>
  <dcterms:modified xsi:type="dcterms:W3CDTF">2019-10-17T08:15:08Z</dcterms:modified>
</cp:coreProperties>
</file>