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7085" windowHeight="12315"/>
  </bookViews>
  <sheets>
    <sheet name="Табл." sheetId="1" r:id="rId1"/>
  </sheets>
  <externalReferences>
    <externalReference r:id="rId2"/>
  </externalReferences>
  <definedNames>
    <definedName name="_xlnm.Print_Titles" localSheetId="0">Табл.!$2:$6</definedName>
    <definedName name="_xlnm.Print_Area" localSheetId="0">Табл.!$A$1:$G$76</definedName>
  </definedNames>
  <calcPr calcId="125725"/>
</workbook>
</file>

<file path=xl/calcChain.xml><?xml version="1.0" encoding="utf-8"?>
<calcChain xmlns="http://schemas.openxmlformats.org/spreadsheetml/2006/main">
  <c r="G10" i="1"/>
  <c r="G8"/>
  <c r="G17"/>
  <c r="G18"/>
  <c r="G19"/>
  <c r="G20"/>
  <c r="G26"/>
  <c r="G30"/>
  <c r="G38"/>
  <c r="G39"/>
  <c r="G40"/>
  <c r="G41"/>
  <c r="G42"/>
  <c r="G44"/>
  <c r="G45"/>
  <c r="G46"/>
  <c r="G47"/>
  <c r="G48"/>
  <c r="G49"/>
  <c r="G50"/>
  <c r="G51"/>
  <c r="G52"/>
  <c r="G53"/>
  <c r="G60"/>
  <c r="G76"/>
  <c r="G7"/>
  <c r="F55"/>
  <c r="F54"/>
  <c r="E10"/>
  <c r="F75"/>
  <c r="E38"/>
  <c r="E55"/>
  <c r="F58"/>
  <c r="F59"/>
  <c r="D19"/>
  <c r="D18"/>
  <c r="D17"/>
  <c r="D15"/>
  <c r="D14"/>
  <c r="D13"/>
  <c r="D40"/>
  <c r="D30"/>
  <c r="E50"/>
  <c r="F25"/>
  <c r="E16"/>
  <c r="C69" l="1"/>
  <c r="D69" s="1"/>
  <c r="F69" s="1"/>
  <c r="C63"/>
  <c r="F73"/>
  <c r="F68"/>
  <c r="F67"/>
  <c r="F62"/>
  <c r="F53"/>
  <c r="F50"/>
  <c r="F47"/>
  <c r="F44"/>
  <c r="F42"/>
  <c r="F41"/>
  <c r="F37"/>
  <c r="F32"/>
  <c r="F33"/>
  <c r="F34"/>
  <c r="F31"/>
  <c r="F29"/>
  <c r="F28"/>
  <c r="F23"/>
  <c r="F24"/>
  <c r="F22"/>
  <c r="F19"/>
  <c r="F15"/>
  <c r="F17"/>
  <c r="F18"/>
  <c r="F13"/>
  <c r="F14"/>
  <c r="F64" l="1"/>
  <c r="F65"/>
  <c r="F66"/>
  <c r="F63"/>
  <c r="F45"/>
  <c r="D71"/>
  <c r="D70" s="1"/>
  <c r="D57"/>
  <c r="D56" s="1"/>
  <c r="D52"/>
  <c r="D51" s="1"/>
  <c r="D49"/>
  <c r="D48" s="1"/>
  <c r="D46"/>
  <c r="D36"/>
  <c r="D35" s="1"/>
  <c r="E27"/>
  <c r="C27"/>
  <c r="F27"/>
  <c r="C21"/>
  <c r="D16"/>
  <c r="F16" s="1"/>
  <c r="D12"/>
  <c r="C57"/>
  <c r="C56" s="1"/>
  <c r="C52"/>
  <c r="C51" s="1"/>
  <c r="C49"/>
  <c r="C48" s="1"/>
  <c r="C46"/>
  <c r="C40"/>
  <c r="C36"/>
  <c r="C35" s="1"/>
  <c r="C30"/>
  <c r="C26" s="1"/>
  <c r="C20"/>
  <c r="C10"/>
  <c r="C9" s="1"/>
  <c r="C61"/>
  <c r="C71"/>
  <c r="C70" s="1"/>
  <c r="C60" s="1"/>
  <c r="C39" l="1"/>
  <c r="D11"/>
  <c r="F12"/>
  <c r="D21"/>
  <c r="D20" s="1"/>
  <c r="D61"/>
  <c r="D60" s="1"/>
  <c r="D39"/>
  <c r="D38" s="1"/>
  <c r="D27"/>
  <c r="C8"/>
  <c r="C38"/>
  <c r="E40"/>
  <c r="D10" l="1"/>
  <c r="D9" s="1"/>
  <c r="F11"/>
  <c r="D26"/>
  <c r="D8" s="1"/>
  <c r="C76"/>
  <c r="C7"/>
  <c r="E71"/>
  <c r="E70" s="1"/>
  <c r="E61"/>
  <c r="F74"/>
  <c r="D7" l="1"/>
  <c r="D76"/>
  <c r="E60"/>
  <c r="F72"/>
  <c r="E21"/>
  <c r="F71" l="1"/>
  <c r="F70" s="1"/>
  <c r="E9" l="1"/>
  <c r="E20"/>
  <c r="F21"/>
  <c r="E30"/>
  <c r="E36"/>
  <c r="E35" s="1"/>
  <c r="F36"/>
  <c r="F35" s="1"/>
  <c r="F43"/>
  <c r="E46"/>
  <c r="E39" s="1"/>
  <c r="F46"/>
  <c r="E49"/>
  <c r="E48" s="1"/>
  <c r="E52"/>
  <c r="E51" s="1"/>
  <c r="F52"/>
  <c r="F51" s="1"/>
  <c r="F57"/>
  <c r="F56" s="1"/>
  <c r="E26" l="1"/>
  <c r="F49"/>
  <c r="F48" s="1"/>
  <c r="F40"/>
  <c r="F39" s="1"/>
  <c r="F38" s="1"/>
  <c r="F30"/>
  <c r="F26" s="1"/>
  <c r="F10"/>
  <c r="F9" s="1"/>
  <c r="F20"/>
  <c r="F61"/>
  <c r="E57"/>
  <c r="E56" s="1"/>
  <c r="E8" l="1"/>
  <c r="E76" s="1"/>
  <c r="F60"/>
  <c r="F8"/>
  <c r="E79" l="1"/>
  <c r="F76"/>
  <c r="E7"/>
  <c r="F7"/>
</calcChain>
</file>

<file path=xl/sharedStrings.xml><?xml version="1.0" encoding="utf-8"?>
<sst xmlns="http://schemas.openxmlformats.org/spreadsheetml/2006/main" count="152" uniqueCount="144">
  <si>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</si>
  <si>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</si>
  <si>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</si>
  <si>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</si>
  <si>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</si>
  <si>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</si>
  <si>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</si>
  <si>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</si>
  <si>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</si>
  <si>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</si>
  <si>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</si>
  <si>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</si>
  <si>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</si>
  <si>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</si>
  <si>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</si>
  <si>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</si>
  <si>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</si>
  <si>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</si>
  <si>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</si>
  <si>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</si>
  <si>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</si>
  <si>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</si>
  <si>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</si>
  <si>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</si>
  <si>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</si>
  <si>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</si>
  <si>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</si>
  <si>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</si>
  <si>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</si>
  <si>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</si>
  <si>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</si>
  <si>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</si>
  <si>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</si>
  <si>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</si>
  <si>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</si>
  <si>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</si>
  <si>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</si>
  <si>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</si>
  <si>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</si>
  <si>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</si>
  <si>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</si>
  <si>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</si>
  <si>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</si>
  <si>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</si>
  <si>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</si>
  <si>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</si>
  <si>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</si>
  <si>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</si>
  <si>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</si>
  <si>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</si>
  <si>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</si>
  <si>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</si>
  <si>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</si>
  <si>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</si>
  <si>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</si>
  <si>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</si>
  <si>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</si>
  <si>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</si>
  <si>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</si>
  <si>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</si>
  <si>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</si>
  <si>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</si>
  <si>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</si>
  <si>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</si>
  <si>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</si>
  <si>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</si>
  <si>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</si>
  <si>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</si>
  <si>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</si>
  <si>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</si>
  <si>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</si>
  <si>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</si>
  <si>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</si>
  <si>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</si>
  <si>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</si>
  <si>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</si>
  <si>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</si>
  <si>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</si>
  <si>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</si>
  <si>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</si>
  <si>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</si>
  <si>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</si>
  <si>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</si>
  <si>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</si>
  <si>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</si>
  <si>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</si>
  <si>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</si>
  <si>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</si>
  <si>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</si>
  <si>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</si>
  <si>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</si>
  <si>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</si>
  <si>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</si>
  <si>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</si>
  <si>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</si>
  <si>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</si>
  <si>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</si>
  <si>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</si>
  <si>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</si>
  <si>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</si>
  <si>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</si>
  <si>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</si>
  <si>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</si>
  <si>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</si>
  <si>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</si>
  <si>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</si>
  <si>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</si>
  <si>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</si>
  <si>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</si>
  <si>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</si>
  <si>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</si>
  <si>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</si>
  <si>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</si>
  <si>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</si>
  <si>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</si>
  <si>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</si>
  <si>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</si>
  <si>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</si>
  <si>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</si>
  <si>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</si>
  <si>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</si>
  <si>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</si>
  <si>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</si>
  <si>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</si>
  <si>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</si>
  <si>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</si>
  <si>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</si>
  <si>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</si>
  <si>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</si>
  <si>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</si>
  <si>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</si>
  <si>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</si>
  <si>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</si>
  <si>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</si>
  <si>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Отклонение</t>
  </si>
  <si>
    <t>План на 01.10.21</t>
  </si>
  <si>
    <t>Исполнено на 01.10.21</t>
  </si>
  <si>
    <t>802 1 16 07010 13 0000 140</t>
  </si>
  <si>
    <t>802 1 16 07090 13 0000 140</t>
  </si>
  <si>
    <t>Иные штрафы, неустойки, пени, уплаченные в соответствии с законом или с договором в случае неисполнения или ненадлежащего исполнения обязательств перед муниципальным органом</t>
  </si>
  <si>
    <t>Штафы, нестойки, пени, уплаченные в случае просрочки исполнения поставщиком обязательств, предусмотренных муниицпальным контрактом</t>
  </si>
  <si>
    <t>% исполнения</t>
  </si>
  <si>
    <t>Исполнение поступления доходов в  Бюджет муниципального образования "Город Удачный" Мирнинского района Республики Саха (Якутия) за 9 месяцев 2021 года</t>
  </si>
  <si>
    <t>Приложение 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</si>
</sst>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center" vertical="top" wrapText="1"/>
    </xf>
    <xf numFmtId="43" fontId="0" fillId="2" borderId="1" xfId="0" applyNumberFormat="1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center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3" fontId="9" fillId="2" borderId="1" xfId="1" applyFont="1" applyFill="1" applyBorder="1" applyAlignment="1">
      <alignment horizontal="right" vertical="top" wrapText="1"/>
    </xf>
    <xf numFmtId="43" fontId="4" fillId="2" borderId="1" xfId="0" applyNumberFormat="1" applyFont="1" applyFill="1" applyBorder="1" applyAlignment="1">
      <alignment vertical="top" wrapText="1"/>
    </xf>
    <xf numFmtId="43" fontId="0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3;&#1102;&#1076;&#1078;&#1077;&#1090;&#1072;%20&#1085;&#1072;%202022-2024/&#1050;&#1072;&#1089;&#1089;&#1086;&#1074;&#1099;&#1081;%20&#1087;&#1083;&#1072;&#1085;%20&#1085;&#1072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 план"/>
    </sheetNames>
    <sheetDataSet>
      <sheetData sheetId="0">
        <row r="12">
          <cell r="D12">
            <v>95856571.159999996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view="pageBreakPreview" zoomScaleNormal="100" zoomScaleSheetLayoutView="100" workbookViewId="0">
      <selection activeCell="E10" sqref="E10"/>
    </sheetView>
  </sheetViews>
  <sheetFormatPr defaultRowHeight="12.75"/>
  <cols>
    <col min="1" max="1" width="22.33203125" customWidth="1"/>
    <col min="2" max="2" width="66.1640625" customWidth="1"/>
    <col min="3" max="4" width="18.5" customWidth="1"/>
    <col min="5" max="5" width="18.5" style="35" customWidth="1"/>
    <col min="6" max="6" width="16.1640625" customWidth="1"/>
    <col min="7" max="7" width="8" style="59" customWidth="1"/>
    <col min="8" max="8" width="17.83203125" customWidth="1"/>
  </cols>
  <sheetData>
    <row r="1" spans="1:7">
      <c r="A1" t="s">
        <v>0</v>
      </c>
    </row>
    <row r="2" spans="1:7" ht="22.5" customHeight="1">
      <c r="A2" s="63" t="s">
        <v>143</v>
      </c>
      <c r="B2" s="63"/>
      <c r="C2" s="63"/>
      <c r="D2" s="63"/>
      <c r="E2" s="63"/>
      <c r="F2" s="63"/>
    </row>
    <row r="3" spans="1:7" ht="16.5" customHeight="1">
      <c r="A3" s="3"/>
      <c r="B3" s="1"/>
      <c r="F3" s="8"/>
    </row>
    <row r="4" spans="1:7" ht="39.950000000000003" customHeight="1">
      <c r="A4" s="64" t="s">
        <v>142</v>
      </c>
      <c r="B4" s="64"/>
      <c r="C4" s="64"/>
      <c r="D4" s="64"/>
      <c r="E4" s="64"/>
      <c r="F4" s="64"/>
      <c r="G4" s="64"/>
    </row>
    <row r="5" spans="1:7" ht="21.6" customHeight="1">
      <c r="A5" s="2" t="s">
        <v>0</v>
      </c>
      <c r="B5" s="2" t="s">
        <v>0</v>
      </c>
      <c r="F5" s="1" t="s">
        <v>1</v>
      </c>
    </row>
    <row r="6" spans="1:7" ht="41.25" customHeight="1">
      <c r="A6" s="13" t="s">
        <v>2</v>
      </c>
      <c r="B6" s="13" t="s">
        <v>3</v>
      </c>
      <c r="C6" s="13" t="s">
        <v>109</v>
      </c>
      <c r="D6" s="44" t="s">
        <v>135</v>
      </c>
      <c r="E6" s="31" t="s">
        <v>136</v>
      </c>
      <c r="F6" s="13" t="s">
        <v>134</v>
      </c>
      <c r="G6" s="4" t="s">
        <v>141</v>
      </c>
    </row>
    <row r="7" spans="1:7" ht="14.45" customHeight="1">
      <c r="A7" s="14" t="s">
        <v>0</v>
      </c>
      <c r="B7" s="15" t="s">
        <v>4</v>
      </c>
      <c r="C7" s="16">
        <f>C8+C38</f>
        <v>199704431.73000002</v>
      </c>
      <c r="D7" s="45">
        <f>D8+D38</f>
        <v>144308058.784908</v>
      </c>
      <c r="E7" s="36">
        <f>E8+E38</f>
        <v>138256567</v>
      </c>
      <c r="F7" s="16">
        <f>F8+F38</f>
        <v>-6048395.7841079943</v>
      </c>
      <c r="G7" s="60">
        <f>E7/D7</f>
        <v>0.95806546193010755</v>
      </c>
    </row>
    <row r="8" spans="1:7" ht="14.45" customHeight="1">
      <c r="A8" s="15" t="s">
        <v>0</v>
      </c>
      <c r="B8" s="17" t="s">
        <v>5</v>
      </c>
      <c r="C8" s="18">
        <f>C9+C20+C26+C35</f>
        <v>163975701.90000001</v>
      </c>
      <c r="D8" s="46">
        <f>D9+D20+D26+D35</f>
        <v>118658751.37279999</v>
      </c>
      <c r="E8" s="37">
        <f>E9+E20+E26+E35</f>
        <v>116410701.94000001</v>
      </c>
      <c r="F8" s="18">
        <f t="shared" ref="F8" si="0">F9+F20+F26+F35</f>
        <v>-2244953.4319999958</v>
      </c>
      <c r="G8" s="60">
        <f t="shared" ref="G8:G60" si="1">E8/D8</f>
        <v>0.98105449950558554</v>
      </c>
    </row>
    <row r="9" spans="1:7" ht="14.45" customHeight="1">
      <c r="A9" s="14" t="s">
        <v>6</v>
      </c>
      <c r="B9" s="15" t="s">
        <v>7</v>
      </c>
      <c r="C9" s="19">
        <f t="shared" ref="C9:F9" si="2">C10</f>
        <v>128780000</v>
      </c>
      <c r="D9" s="47">
        <f t="shared" si="2"/>
        <v>95856571.159999996</v>
      </c>
      <c r="E9" s="38">
        <f t="shared" si="2"/>
        <v>93784535.860000014</v>
      </c>
      <c r="F9" s="19">
        <f t="shared" si="2"/>
        <v>-2072035.2999999954</v>
      </c>
      <c r="G9" s="61"/>
    </row>
    <row r="10" spans="1:7" ht="28.9" customHeight="1">
      <c r="A10" s="14" t="s">
        <v>8</v>
      </c>
      <c r="B10" s="15" t="s">
        <v>9</v>
      </c>
      <c r="C10" s="19">
        <f t="shared" ref="C10" si="3">C11+C12+C13+C14+C15+C16+C17+C18+C19</f>
        <v>128780000</v>
      </c>
      <c r="D10" s="47">
        <f>D11+D12+D13+D14+D15+D16+D17+D18+D19</f>
        <v>95856571.159999996</v>
      </c>
      <c r="E10" s="38">
        <f>E11+E12+E13+E14+E15+E16+E17+E18+E19</f>
        <v>93784535.860000014</v>
      </c>
      <c r="F10" s="19">
        <f t="shared" ref="F10" si="4">F11+F12+F13+F14+F15+F16+F17+F18+F19</f>
        <v>-2072035.2999999954</v>
      </c>
      <c r="G10" s="60">
        <f>E10/D10</f>
        <v>0.97838400356986044</v>
      </c>
    </row>
    <row r="11" spans="1:7" ht="79.5" customHeight="1">
      <c r="A11" s="20" t="s">
        <v>72</v>
      </c>
      <c r="B11" s="21" t="s">
        <v>73</v>
      </c>
      <c r="C11" s="6">
        <v>128184758.3</v>
      </c>
      <c r="D11" s="48">
        <f>'[1]2021 план'!$D$12-D12-D13-D14-D15-D16-D17-D18-D19</f>
        <v>95410696.301666662</v>
      </c>
      <c r="E11" s="39">
        <v>93345078.5</v>
      </c>
      <c r="F11" s="10">
        <f>E11-D11</f>
        <v>-2065617.8016666621</v>
      </c>
      <c r="G11" s="61"/>
    </row>
    <row r="12" spans="1:7" ht="73.5" customHeight="1">
      <c r="A12" s="20" t="s">
        <v>74</v>
      </c>
      <c r="B12" s="21" t="s">
        <v>75</v>
      </c>
      <c r="C12" s="6">
        <v>5498</v>
      </c>
      <c r="D12" s="48">
        <f t="shared" ref="D12:D16" si="5">C12/12*8</f>
        <v>3665.3333333333335</v>
      </c>
      <c r="E12" s="39">
        <v>6027.18</v>
      </c>
      <c r="F12" s="10">
        <f t="shared" ref="F12:F18" si="6">E12-D12</f>
        <v>2361.8466666666668</v>
      </c>
      <c r="G12" s="61"/>
    </row>
    <row r="13" spans="1:7" ht="93" customHeight="1">
      <c r="A13" s="20" t="s">
        <v>76</v>
      </c>
      <c r="B13" s="21" t="s">
        <v>77</v>
      </c>
      <c r="C13" s="6">
        <v>468330</v>
      </c>
      <c r="D13" s="48">
        <f>C13/12*9</f>
        <v>351247.5</v>
      </c>
      <c r="E13" s="58">
        <v>132480.54</v>
      </c>
      <c r="F13" s="10">
        <f t="shared" si="6"/>
        <v>-218766.96</v>
      </c>
      <c r="G13" s="61"/>
    </row>
    <row r="14" spans="1:7" ht="117.75" customHeight="1">
      <c r="A14" s="20" t="s">
        <v>78</v>
      </c>
      <c r="B14" s="21" t="s">
        <v>79</v>
      </c>
      <c r="C14" s="6">
        <v>78586.2</v>
      </c>
      <c r="D14" s="48">
        <f>C14/12*9</f>
        <v>58939.649999999994</v>
      </c>
      <c r="E14" s="39">
        <v>123531.89</v>
      </c>
      <c r="F14" s="10">
        <f t="shared" si="6"/>
        <v>64592.240000000005</v>
      </c>
      <c r="G14" s="61"/>
    </row>
    <row r="15" spans="1:7" ht="105" customHeight="1">
      <c r="A15" s="20" t="s">
        <v>80</v>
      </c>
      <c r="B15" s="21" t="s">
        <v>81</v>
      </c>
      <c r="C15" s="6">
        <v>584.4</v>
      </c>
      <c r="D15" s="48">
        <f>C15/12*9</f>
        <v>438.29999999999995</v>
      </c>
      <c r="E15" s="39">
        <v>690.3</v>
      </c>
      <c r="F15" s="10">
        <f>E15-D15</f>
        <v>252</v>
      </c>
      <c r="G15" s="61"/>
    </row>
    <row r="16" spans="1:7" ht="112.5" customHeight="1">
      <c r="A16" s="22" t="s">
        <v>82</v>
      </c>
      <c r="B16" s="21" t="s">
        <v>83</v>
      </c>
      <c r="C16" s="6">
        <v>1179</v>
      </c>
      <c r="D16" s="48">
        <f t="shared" si="5"/>
        <v>786</v>
      </c>
      <c r="E16" s="58">
        <f>23.6+1009.8</f>
        <v>1033.3999999999999</v>
      </c>
      <c r="F16" s="10">
        <f t="shared" si="6"/>
        <v>247.39999999999986</v>
      </c>
      <c r="G16" s="61"/>
    </row>
    <row r="17" spans="1:7" ht="51" customHeight="1">
      <c r="A17" s="22" t="s">
        <v>84</v>
      </c>
      <c r="B17" s="21" t="s">
        <v>85</v>
      </c>
      <c r="C17" s="6">
        <v>39293.1</v>
      </c>
      <c r="D17" s="48">
        <f>C17/12*9</f>
        <v>29469.824999999997</v>
      </c>
      <c r="E17" s="39">
        <v>174667.1</v>
      </c>
      <c r="F17" s="10">
        <f t="shared" si="6"/>
        <v>145197.27500000002</v>
      </c>
      <c r="G17" s="61">
        <f t="shared" si="1"/>
        <v>5.9269812426778925</v>
      </c>
    </row>
    <row r="18" spans="1:7" ht="43.5" customHeight="1">
      <c r="A18" s="22" t="s">
        <v>86</v>
      </c>
      <c r="B18" s="21" t="s">
        <v>87</v>
      </c>
      <c r="C18" s="6">
        <v>298</v>
      </c>
      <c r="D18" s="48">
        <f>C18/12*9</f>
        <v>223.5</v>
      </c>
      <c r="E18" s="39">
        <v>876.95</v>
      </c>
      <c r="F18" s="10">
        <f t="shared" si="6"/>
        <v>653.45000000000005</v>
      </c>
      <c r="G18" s="61">
        <f t="shared" si="1"/>
        <v>3.9237136465324385</v>
      </c>
    </row>
    <row r="19" spans="1:7" ht="66.75" customHeight="1">
      <c r="A19" s="22" t="s">
        <v>88</v>
      </c>
      <c r="B19" s="21" t="s">
        <v>89</v>
      </c>
      <c r="C19" s="6">
        <v>1473</v>
      </c>
      <c r="D19" s="48">
        <f>C19/12*9</f>
        <v>1104.75</v>
      </c>
      <c r="E19" s="39">
        <v>150</v>
      </c>
      <c r="F19" s="10">
        <f>E19-D19</f>
        <v>-954.75</v>
      </c>
      <c r="G19" s="61">
        <f t="shared" si="1"/>
        <v>0.13577732518669383</v>
      </c>
    </row>
    <row r="20" spans="1:7" ht="28.9" customHeight="1">
      <c r="A20" s="14" t="s">
        <v>10</v>
      </c>
      <c r="B20" s="15" t="s">
        <v>11</v>
      </c>
      <c r="C20" s="12">
        <f>C21</f>
        <v>432701.89999999997</v>
      </c>
      <c r="D20" s="49">
        <f t="shared" ref="D20:E20" si="7">D21</f>
        <v>323033.21280000004</v>
      </c>
      <c r="E20" s="40">
        <f t="shared" si="7"/>
        <v>337923.38</v>
      </c>
      <c r="F20" s="12">
        <f>F21</f>
        <v>17986.167999999998</v>
      </c>
      <c r="G20" s="60">
        <f t="shared" si="1"/>
        <v>1.0460948491052495</v>
      </c>
    </row>
    <row r="21" spans="1:7" ht="28.9" customHeight="1">
      <c r="A21" s="23" t="s">
        <v>12</v>
      </c>
      <c r="B21" s="9" t="s">
        <v>11</v>
      </c>
      <c r="C21" s="19">
        <f>C22+C23+C24+C25</f>
        <v>432701.89999999997</v>
      </c>
      <c r="D21" s="50">
        <f t="shared" ref="D21" si="8">D22+D23+D24+D25</f>
        <v>323033.21280000004</v>
      </c>
      <c r="E21" s="39">
        <f t="shared" ref="E21" si="9">E22+E23+E24+E25</f>
        <v>337923.38</v>
      </c>
      <c r="F21" s="19">
        <f>F22+F23+F24+F25</f>
        <v>17986.167999999998</v>
      </c>
      <c r="G21" s="61"/>
    </row>
    <row r="22" spans="1:7" ht="57" customHeight="1">
      <c r="A22" s="4" t="s">
        <v>90</v>
      </c>
      <c r="B22" s="24" t="s">
        <v>91</v>
      </c>
      <c r="C22" s="6">
        <v>156843.28999999998</v>
      </c>
      <c r="D22" s="48">
        <v>116298.66870000001</v>
      </c>
      <c r="E22" s="39">
        <v>153270.25</v>
      </c>
      <c r="F22" s="10">
        <f>E22-D22</f>
        <v>36971.581299999991</v>
      </c>
      <c r="G22" s="61"/>
    </row>
    <row r="23" spans="1:7" ht="69" customHeight="1">
      <c r="A23" s="4" t="s">
        <v>92</v>
      </c>
      <c r="B23" s="24" t="s">
        <v>93</v>
      </c>
      <c r="C23" s="6">
        <v>1035.4100000000001</v>
      </c>
      <c r="D23" s="48">
        <v>799.97580000000005</v>
      </c>
      <c r="E23" s="39">
        <v>1095.52</v>
      </c>
      <c r="F23" s="10">
        <f t="shared" ref="F23:F24" si="10">E23-D23</f>
        <v>295.54419999999993</v>
      </c>
      <c r="G23" s="61"/>
    </row>
    <row r="24" spans="1:7" ht="54.75" customHeight="1">
      <c r="A24" s="4" t="s">
        <v>94</v>
      </c>
      <c r="B24" s="5" t="s">
        <v>95</v>
      </c>
      <c r="C24" s="6">
        <v>303990.53999999998</v>
      </c>
      <c r="D24" s="48">
        <v>227786.4675</v>
      </c>
      <c r="E24" s="39">
        <v>210615.23</v>
      </c>
      <c r="F24" s="10">
        <f t="shared" si="10"/>
        <v>-17171.237499999988</v>
      </c>
      <c r="G24" s="61"/>
    </row>
    <row r="25" spans="1:7" ht="57.75" customHeight="1">
      <c r="A25" s="4" t="s">
        <v>96</v>
      </c>
      <c r="B25" s="5" t="s">
        <v>97</v>
      </c>
      <c r="C25" s="6">
        <v>-29167.34</v>
      </c>
      <c r="D25" s="48">
        <v>-21851.8992</v>
      </c>
      <c r="E25" s="50">
        <v>-27057.62</v>
      </c>
      <c r="F25" s="10">
        <f>C25-E25</f>
        <v>-2109.7200000000012</v>
      </c>
      <c r="G25" s="61"/>
    </row>
    <row r="26" spans="1:7" ht="14.45" customHeight="1">
      <c r="A26" s="14" t="s">
        <v>13</v>
      </c>
      <c r="B26" s="15" t="s">
        <v>14</v>
      </c>
      <c r="C26" s="19">
        <f>C27+C30</f>
        <v>34498000</v>
      </c>
      <c r="D26" s="47">
        <f>D27+D30</f>
        <v>22280400</v>
      </c>
      <c r="E26" s="38">
        <f>E27+E30</f>
        <v>22125042.699999999</v>
      </c>
      <c r="F26" s="19">
        <f>F27+F30</f>
        <v>-155357.30000000034</v>
      </c>
      <c r="G26" s="60">
        <f t="shared" si="1"/>
        <v>0.99302717635230964</v>
      </c>
    </row>
    <row r="27" spans="1:7" ht="14.45" customHeight="1">
      <c r="A27" s="14" t="s">
        <v>15</v>
      </c>
      <c r="B27" s="15" t="s">
        <v>16</v>
      </c>
      <c r="C27" s="19">
        <f>C28+C29</f>
        <v>2120000</v>
      </c>
      <c r="D27" s="47">
        <f>D28+D29</f>
        <v>585000</v>
      </c>
      <c r="E27" s="38">
        <f>E28+E29</f>
        <v>631233.19999999995</v>
      </c>
      <c r="F27" s="19">
        <f>F28+F29</f>
        <v>46233.199999999946</v>
      </c>
      <c r="G27" s="61"/>
    </row>
    <row r="28" spans="1:7" ht="43.35" customHeight="1">
      <c r="A28" s="23" t="s">
        <v>17</v>
      </c>
      <c r="B28" s="9" t="s">
        <v>18</v>
      </c>
      <c r="C28" s="6">
        <v>2075360</v>
      </c>
      <c r="D28" s="39">
        <v>555000</v>
      </c>
      <c r="E28" s="39">
        <v>635916.18999999994</v>
      </c>
      <c r="F28" s="10">
        <f>E28-D28</f>
        <v>80916.189999999944</v>
      </c>
      <c r="G28" s="61"/>
    </row>
    <row r="29" spans="1:7" ht="40.5" customHeight="1">
      <c r="A29" s="4" t="s">
        <v>98</v>
      </c>
      <c r="B29" s="21" t="s">
        <v>99</v>
      </c>
      <c r="C29" s="6">
        <v>44640</v>
      </c>
      <c r="D29" s="39">
        <v>30000</v>
      </c>
      <c r="E29" s="50">
        <v>-4682.99</v>
      </c>
      <c r="F29" s="10">
        <f>E29-D29</f>
        <v>-34682.99</v>
      </c>
      <c r="G29" s="61"/>
    </row>
    <row r="30" spans="1:7" ht="14.45" customHeight="1">
      <c r="A30" s="14" t="s">
        <v>19</v>
      </c>
      <c r="B30" s="15" t="s">
        <v>20</v>
      </c>
      <c r="C30" s="19">
        <f t="shared" ref="C30:F30" si="11">C31+C32+C34+C33</f>
        <v>32378000</v>
      </c>
      <c r="D30" s="47">
        <f>D31+D32+D34+D33</f>
        <v>21695400</v>
      </c>
      <c r="E30" s="38">
        <f t="shared" si="11"/>
        <v>21493809.5</v>
      </c>
      <c r="F30" s="19">
        <f t="shared" si="11"/>
        <v>-201590.50000000029</v>
      </c>
      <c r="G30" s="60">
        <f t="shared" si="1"/>
        <v>0.9907081455054989</v>
      </c>
    </row>
    <row r="31" spans="1:7" ht="30" customHeight="1">
      <c r="A31" s="4" t="s">
        <v>100</v>
      </c>
      <c r="B31" s="9" t="s">
        <v>21</v>
      </c>
      <c r="C31" s="6">
        <v>28148615.82</v>
      </c>
      <c r="D31" s="48">
        <v>21014500</v>
      </c>
      <c r="E31" s="39">
        <v>21208611.43</v>
      </c>
      <c r="F31" s="10">
        <f>E31-D31</f>
        <v>194111.4299999997</v>
      </c>
      <c r="G31" s="61"/>
    </row>
    <row r="32" spans="1:7" ht="39.75" customHeight="1">
      <c r="A32" s="4" t="s">
        <v>101</v>
      </c>
      <c r="B32" s="21" t="s">
        <v>102</v>
      </c>
      <c r="C32" s="6">
        <v>2542</v>
      </c>
      <c r="D32" s="48">
        <v>2500</v>
      </c>
      <c r="E32" s="39">
        <v>7314.57</v>
      </c>
      <c r="F32" s="10">
        <f t="shared" ref="F32:F34" si="12">E32-D32</f>
        <v>4814.57</v>
      </c>
      <c r="G32" s="61"/>
    </row>
    <row r="33" spans="1:7" ht="51" customHeight="1">
      <c r="A33" s="4" t="s">
        <v>103</v>
      </c>
      <c r="B33" s="21" t="s">
        <v>104</v>
      </c>
      <c r="C33" s="7">
        <v>3646934.48</v>
      </c>
      <c r="D33" s="48">
        <v>292000</v>
      </c>
      <c r="E33" s="39">
        <v>275277.77</v>
      </c>
      <c r="F33" s="10">
        <f t="shared" si="12"/>
        <v>-16722.229999999981</v>
      </c>
      <c r="G33" s="61"/>
    </row>
    <row r="34" spans="1:7" ht="39" customHeight="1">
      <c r="A34" s="4" t="s">
        <v>105</v>
      </c>
      <c r="B34" s="21" t="s">
        <v>106</v>
      </c>
      <c r="C34" s="6">
        <v>579907.69999999995</v>
      </c>
      <c r="D34" s="48">
        <v>386400</v>
      </c>
      <c r="E34" s="39">
        <v>2605.73</v>
      </c>
      <c r="F34" s="10">
        <f t="shared" si="12"/>
        <v>-383794.27</v>
      </c>
      <c r="G34" s="61"/>
    </row>
    <row r="35" spans="1:7" ht="14.45" customHeight="1">
      <c r="A35" s="14" t="s">
        <v>22</v>
      </c>
      <c r="B35" s="15" t="s">
        <v>23</v>
      </c>
      <c r="C35" s="19">
        <f t="shared" ref="C35:F35" si="13">C36</f>
        <v>265000</v>
      </c>
      <c r="D35" s="47">
        <f t="shared" si="13"/>
        <v>198747</v>
      </c>
      <c r="E35" s="38">
        <f t="shared" si="13"/>
        <v>163200</v>
      </c>
      <c r="F35" s="19">
        <f t="shared" si="13"/>
        <v>-35547</v>
      </c>
      <c r="G35" s="61"/>
    </row>
    <row r="36" spans="1:7" ht="28.9" customHeight="1">
      <c r="A36" s="14" t="s">
        <v>24</v>
      </c>
      <c r="B36" s="15" t="s">
        <v>25</v>
      </c>
      <c r="C36" s="19">
        <f t="shared" ref="C36:F36" si="14">C37</f>
        <v>265000</v>
      </c>
      <c r="D36" s="47">
        <f t="shared" si="14"/>
        <v>198747</v>
      </c>
      <c r="E36" s="38">
        <f t="shared" si="14"/>
        <v>163200</v>
      </c>
      <c r="F36" s="19">
        <f t="shared" si="14"/>
        <v>-35547</v>
      </c>
      <c r="G36" s="61"/>
    </row>
    <row r="37" spans="1:7" ht="72.599999999999994" customHeight="1">
      <c r="A37" s="23" t="s">
        <v>26</v>
      </c>
      <c r="B37" s="9" t="s">
        <v>27</v>
      </c>
      <c r="C37" s="6">
        <v>265000</v>
      </c>
      <c r="D37" s="48">
        <v>198747</v>
      </c>
      <c r="E37" s="39">
        <v>163200</v>
      </c>
      <c r="F37" s="10">
        <f>E37-D37</f>
        <v>-35547</v>
      </c>
      <c r="G37" s="61"/>
    </row>
    <row r="38" spans="1:7" ht="14.45" customHeight="1">
      <c r="A38" s="15" t="s">
        <v>0</v>
      </c>
      <c r="B38" s="17" t="s">
        <v>28</v>
      </c>
      <c r="C38" s="18">
        <f>C39+C48+C51+C56</f>
        <v>35728729.829999998</v>
      </c>
      <c r="D38" s="46">
        <f>D39+D48+D51+D56</f>
        <v>25649307.412107997</v>
      </c>
      <c r="E38" s="37">
        <f>E39+E48+E51+E56+E54+E55</f>
        <v>21845865.060000002</v>
      </c>
      <c r="F38" s="18">
        <f>F39+F48+F51+F56+F54+F55</f>
        <v>-3803442.3521079989</v>
      </c>
      <c r="G38" s="60">
        <f t="shared" si="1"/>
        <v>0.85171364314061193</v>
      </c>
    </row>
    <row r="39" spans="1:7" ht="43.35" customHeight="1">
      <c r="A39" s="14" t="s">
        <v>29</v>
      </c>
      <c r="B39" s="15" t="s">
        <v>30</v>
      </c>
      <c r="C39" s="19">
        <f>C40+C44+C45+C46</f>
        <v>25972697.089999996</v>
      </c>
      <c r="D39" s="47">
        <f>D40+D44+D45+D46</f>
        <v>19662900.829999998</v>
      </c>
      <c r="E39" s="39">
        <f>E40+E46+E45</f>
        <v>17024992.240000002</v>
      </c>
      <c r="F39" s="19">
        <f>F40+F44+F45+F46</f>
        <v>-2637908.59</v>
      </c>
      <c r="G39" s="61">
        <f t="shared" si="1"/>
        <v>0.86584336600145506</v>
      </c>
    </row>
    <row r="40" spans="1:7" ht="72.599999999999994" customHeight="1">
      <c r="A40" s="14" t="s">
        <v>31</v>
      </c>
      <c r="B40" s="15" t="s">
        <v>32</v>
      </c>
      <c r="C40" s="12">
        <f>C41+C42+C43</f>
        <v>8299637.5599999996</v>
      </c>
      <c r="D40" s="51">
        <f>D41+D42+D43</f>
        <v>6366700</v>
      </c>
      <c r="E40" s="40">
        <f>E41+E42+E43+E44</f>
        <v>12434225.66</v>
      </c>
      <c r="F40" s="12">
        <f>F41+F42+F43</f>
        <v>-1345131.8700000003</v>
      </c>
      <c r="G40" s="61">
        <f t="shared" si="1"/>
        <v>1.9530095119920838</v>
      </c>
    </row>
    <row r="41" spans="1:7" ht="72.599999999999994" customHeight="1">
      <c r="A41" s="23" t="s">
        <v>33</v>
      </c>
      <c r="B41" s="9" t="s">
        <v>34</v>
      </c>
      <c r="C41" s="6">
        <v>7544037.5599999996</v>
      </c>
      <c r="D41" s="39">
        <v>5800000</v>
      </c>
      <c r="E41" s="39">
        <v>4670240.5999999996</v>
      </c>
      <c r="F41" s="10">
        <f>E41-D41</f>
        <v>-1129759.4000000004</v>
      </c>
      <c r="G41" s="60">
        <f t="shared" si="1"/>
        <v>0.80521389655172404</v>
      </c>
    </row>
    <row r="42" spans="1:7" ht="72.599999999999994" customHeight="1">
      <c r="A42" s="23" t="s">
        <v>35</v>
      </c>
      <c r="B42" s="9" t="s">
        <v>36</v>
      </c>
      <c r="C42" s="6">
        <v>755600</v>
      </c>
      <c r="D42" s="48">
        <v>566700</v>
      </c>
      <c r="E42" s="39">
        <v>355396.27</v>
      </c>
      <c r="F42" s="10">
        <f>E42-D42</f>
        <v>-211303.72999999998</v>
      </c>
      <c r="G42" s="60">
        <f t="shared" si="1"/>
        <v>0.62713299805893774</v>
      </c>
    </row>
    <row r="43" spans="1:7" ht="57.6" customHeight="1">
      <c r="A43" s="23" t="s">
        <v>37</v>
      </c>
      <c r="B43" s="9" t="s">
        <v>38</v>
      </c>
      <c r="C43" s="6">
        <v>0</v>
      </c>
      <c r="D43" s="48"/>
      <c r="E43" s="39">
        <v>-4068.74</v>
      </c>
      <c r="F43" s="10">
        <f>C43+E43</f>
        <v>-4068.74</v>
      </c>
      <c r="G43" s="61"/>
    </row>
    <row r="44" spans="1:7" ht="33" customHeight="1">
      <c r="A44" s="4" t="s">
        <v>116</v>
      </c>
      <c r="B44" s="9" t="s">
        <v>117</v>
      </c>
      <c r="C44" s="6">
        <v>12576658.699999999</v>
      </c>
      <c r="D44" s="48">
        <v>8984000</v>
      </c>
      <c r="E44" s="39">
        <v>7412657.5300000003</v>
      </c>
      <c r="F44" s="10">
        <f>E44-D44</f>
        <v>-1571342.4699999997</v>
      </c>
      <c r="G44" s="60">
        <f t="shared" si="1"/>
        <v>0.82509545080142477</v>
      </c>
    </row>
    <row r="45" spans="1:7" ht="47.25" customHeight="1">
      <c r="A45" s="4" t="s">
        <v>132</v>
      </c>
      <c r="B45" s="9" t="s">
        <v>133</v>
      </c>
      <c r="C45" s="6">
        <v>1971200.83</v>
      </c>
      <c r="D45" s="48">
        <v>1971200.83</v>
      </c>
      <c r="E45" s="39">
        <v>1971200.83</v>
      </c>
      <c r="F45" s="10">
        <f>D45-E45</f>
        <v>0</v>
      </c>
      <c r="G45" s="61">
        <f t="shared" si="1"/>
        <v>1</v>
      </c>
    </row>
    <row r="46" spans="1:7" ht="72.599999999999994" customHeight="1">
      <c r="A46" s="14" t="s">
        <v>39</v>
      </c>
      <c r="B46" s="15" t="s">
        <v>40</v>
      </c>
      <c r="C46" s="12">
        <f t="shared" ref="C46:F46" si="15">C47</f>
        <v>3125200</v>
      </c>
      <c r="D46" s="51">
        <f t="shared" si="15"/>
        <v>2341000</v>
      </c>
      <c r="E46" s="40">
        <f t="shared" si="15"/>
        <v>2619565.75</v>
      </c>
      <c r="F46" s="12">
        <f t="shared" si="15"/>
        <v>278565.75</v>
      </c>
      <c r="G46" s="61">
        <f t="shared" si="1"/>
        <v>1.1189943400256301</v>
      </c>
    </row>
    <row r="47" spans="1:7" ht="72.599999999999994" customHeight="1">
      <c r="A47" s="23" t="s">
        <v>41</v>
      </c>
      <c r="B47" s="9" t="s">
        <v>42</v>
      </c>
      <c r="C47" s="6">
        <v>3125200</v>
      </c>
      <c r="D47" s="48">
        <v>2341000</v>
      </c>
      <c r="E47" s="39">
        <v>2619565.75</v>
      </c>
      <c r="F47" s="10">
        <f>E47-D47</f>
        <v>278565.75</v>
      </c>
      <c r="G47" s="61">
        <f t="shared" si="1"/>
        <v>1.1189943400256301</v>
      </c>
    </row>
    <row r="48" spans="1:7" ht="28.9" customHeight="1">
      <c r="A48" s="14" t="s">
        <v>43</v>
      </c>
      <c r="B48" s="15" t="s">
        <v>44</v>
      </c>
      <c r="C48" s="12">
        <f t="shared" ref="C48:F48" si="16">C49</f>
        <v>8840872.7400000002</v>
      </c>
      <c r="D48" s="51">
        <f t="shared" si="16"/>
        <v>5253246.5821080003</v>
      </c>
      <c r="E48" s="40">
        <f t="shared" si="16"/>
        <v>3849466.24</v>
      </c>
      <c r="F48" s="12">
        <f t="shared" si="16"/>
        <v>-1403780.3421080001</v>
      </c>
      <c r="G48" s="61">
        <f t="shared" si="1"/>
        <v>0.73277851702428609</v>
      </c>
    </row>
    <row r="49" spans="1:8" ht="14.45" customHeight="1">
      <c r="A49" s="14" t="s">
        <v>45</v>
      </c>
      <c r="B49" s="15" t="s">
        <v>46</v>
      </c>
      <c r="C49" s="12">
        <f>C50</f>
        <v>8840872.7400000002</v>
      </c>
      <c r="D49" s="51">
        <f>D50</f>
        <v>5253246.5821080003</v>
      </c>
      <c r="E49" s="40">
        <f t="shared" ref="E49" si="17">E50</f>
        <v>3849466.24</v>
      </c>
      <c r="F49" s="12">
        <f>F50</f>
        <v>-1403780.3421080001</v>
      </c>
      <c r="G49" s="61">
        <f t="shared" si="1"/>
        <v>0.73277851702428609</v>
      </c>
    </row>
    <row r="50" spans="1:8" ht="28.9" customHeight="1">
      <c r="A50" s="23" t="s">
        <v>47</v>
      </c>
      <c r="B50" s="9" t="s">
        <v>48</v>
      </c>
      <c r="C50" s="6">
        <v>8840872.7400000002</v>
      </c>
      <c r="D50" s="48">
        <v>5253246.5821080003</v>
      </c>
      <c r="E50" s="39">
        <f>3848745.75+720.49</f>
        <v>3849466.24</v>
      </c>
      <c r="F50" s="10">
        <f>E50-D50</f>
        <v>-1403780.3421080001</v>
      </c>
      <c r="G50" s="61">
        <f t="shared" si="1"/>
        <v>0.73277851702428609</v>
      </c>
    </row>
    <row r="51" spans="1:8" ht="28.9" customHeight="1">
      <c r="A51" s="14" t="s">
        <v>49</v>
      </c>
      <c r="B51" s="15" t="s">
        <v>50</v>
      </c>
      <c r="C51" s="12">
        <f t="shared" ref="C51:F51" si="18">C52</f>
        <v>650000</v>
      </c>
      <c r="D51" s="51">
        <f t="shared" si="18"/>
        <v>506000</v>
      </c>
      <c r="E51" s="40">
        <f t="shared" si="18"/>
        <v>222023.66</v>
      </c>
      <c r="F51" s="12">
        <f t="shared" si="18"/>
        <v>-283976.33999999997</v>
      </c>
      <c r="G51" s="61">
        <f t="shared" si="1"/>
        <v>0.43878193675889327</v>
      </c>
    </row>
    <row r="52" spans="1:8" ht="57.6" customHeight="1">
      <c r="A52" s="14" t="s">
        <v>51</v>
      </c>
      <c r="B52" s="15" t="s">
        <v>52</v>
      </c>
      <c r="C52" s="12">
        <f t="shared" ref="C52:F52" si="19">C53</f>
        <v>650000</v>
      </c>
      <c r="D52" s="51">
        <f t="shared" si="19"/>
        <v>506000</v>
      </c>
      <c r="E52" s="40">
        <f t="shared" si="19"/>
        <v>222023.66</v>
      </c>
      <c r="F52" s="12">
        <f t="shared" si="19"/>
        <v>-283976.33999999997</v>
      </c>
      <c r="G52" s="61">
        <f t="shared" si="1"/>
        <v>0.43878193675889327</v>
      </c>
    </row>
    <row r="53" spans="1:8" ht="43.35" customHeight="1">
      <c r="A53" s="23" t="s">
        <v>53</v>
      </c>
      <c r="B53" s="9" t="s">
        <v>54</v>
      </c>
      <c r="C53" s="6">
        <v>650000</v>
      </c>
      <c r="D53" s="48">
        <v>506000</v>
      </c>
      <c r="E53" s="39">
        <v>222023.66</v>
      </c>
      <c r="F53" s="10">
        <f>E53-D53</f>
        <v>-283976.33999999997</v>
      </c>
      <c r="G53" s="61">
        <f t="shared" si="1"/>
        <v>0.43878193675889327</v>
      </c>
    </row>
    <row r="54" spans="1:8" ht="43.35" customHeight="1">
      <c r="A54" s="4" t="s">
        <v>137</v>
      </c>
      <c r="B54" s="24" t="s">
        <v>140</v>
      </c>
      <c r="C54" s="6"/>
      <c r="D54" s="48"/>
      <c r="E54" s="39">
        <v>373167.03</v>
      </c>
      <c r="F54" s="10">
        <f>E54</f>
        <v>373167.03</v>
      </c>
      <c r="G54" s="61"/>
    </row>
    <row r="55" spans="1:8" ht="43.35" customHeight="1">
      <c r="A55" s="4" t="s">
        <v>138</v>
      </c>
      <c r="B55" s="24" t="s">
        <v>139</v>
      </c>
      <c r="C55" s="6"/>
      <c r="D55" s="48"/>
      <c r="E55" s="39">
        <f>1382.3+155975.94</f>
        <v>157358.24</v>
      </c>
      <c r="F55" s="10">
        <f>E55</f>
        <v>157358.24</v>
      </c>
      <c r="G55" s="61"/>
    </row>
    <row r="56" spans="1:8" ht="14.45" customHeight="1">
      <c r="A56" s="14" t="s">
        <v>55</v>
      </c>
      <c r="B56" s="15" t="s">
        <v>56</v>
      </c>
      <c r="C56" s="40">
        <f>C57+C59</f>
        <v>265160</v>
      </c>
      <c r="D56" s="49">
        <f>D57+D59</f>
        <v>227160</v>
      </c>
      <c r="E56" s="40">
        <f>E57+E59</f>
        <v>218857.65</v>
      </c>
      <c r="F56" s="40">
        <f>F57+F59</f>
        <v>-8302.3500000000058</v>
      </c>
      <c r="G56" s="61"/>
    </row>
    <row r="57" spans="1:8" ht="14.45" customHeight="1">
      <c r="A57" s="14" t="s">
        <v>57</v>
      </c>
      <c r="B57" s="15" t="s">
        <v>58</v>
      </c>
      <c r="C57" s="12">
        <f>C58</f>
        <v>140000</v>
      </c>
      <c r="D57" s="51">
        <f>D58</f>
        <v>102000</v>
      </c>
      <c r="E57" s="40">
        <f t="shared" ref="E57" si="20">E58</f>
        <v>93697.65</v>
      </c>
      <c r="F57" s="12">
        <f>F58</f>
        <v>-8302.3500000000058</v>
      </c>
      <c r="G57" s="61"/>
    </row>
    <row r="58" spans="1:8" ht="14.25" customHeight="1">
      <c r="A58" s="23" t="s">
        <v>59</v>
      </c>
      <c r="B58" s="9" t="s">
        <v>60</v>
      </c>
      <c r="C58" s="6">
        <v>140000</v>
      </c>
      <c r="D58" s="48">
        <v>102000</v>
      </c>
      <c r="E58" s="39">
        <v>93697.65</v>
      </c>
      <c r="F58" s="10">
        <f>E58-D58</f>
        <v>-8302.3500000000058</v>
      </c>
      <c r="G58" s="61"/>
    </row>
    <row r="59" spans="1:8" ht="29.25" customHeight="1">
      <c r="A59" s="4" t="s">
        <v>127</v>
      </c>
      <c r="B59" s="24" t="s">
        <v>128</v>
      </c>
      <c r="C59" s="6">
        <v>125160</v>
      </c>
      <c r="D59" s="48">
        <v>125160</v>
      </c>
      <c r="E59" s="39">
        <v>125160</v>
      </c>
      <c r="F59" s="10">
        <f>D59-E59</f>
        <v>0</v>
      </c>
      <c r="G59" s="61"/>
    </row>
    <row r="60" spans="1:8" ht="14.45" customHeight="1">
      <c r="A60" s="14" t="s">
        <v>0</v>
      </c>
      <c r="B60" s="17" t="s">
        <v>61</v>
      </c>
      <c r="C60" s="25">
        <f>C61+C70</f>
        <v>108321388.03</v>
      </c>
      <c r="D60" s="52">
        <f>D61+D70</f>
        <v>57805623.390000001</v>
      </c>
      <c r="E60" s="41">
        <f>E61+E70</f>
        <v>55266647.890000001</v>
      </c>
      <c r="F60" s="25">
        <f>F61+F70</f>
        <v>-2538975.5</v>
      </c>
      <c r="G60" s="61">
        <f t="shared" si="1"/>
        <v>0.95607736149007216</v>
      </c>
    </row>
    <row r="61" spans="1:8" ht="31.5" customHeight="1">
      <c r="A61" s="14" t="s">
        <v>62</v>
      </c>
      <c r="B61" s="15" t="s">
        <v>63</v>
      </c>
      <c r="C61" s="38">
        <f>C63+C68+C66+C67+C69+C65+C64+C62</f>
        <v>71148043.609999999</v>
      </c>
      <c r="D61" s="53">
        <f>D63+D68+D66+D67+D69+D65+D64+D62</f>
        <v>40632278.969999999</v>
      </c>
      <c r="E61" s="38">
        <f>E63+E68+E66+E67+E69+E65+E64+E62</f>
        <v>38093303.469999999</v>
      </c>
      <c r="F61" s="38">
        <f>F63+F68+F66+F67+F69+F65+F64+F62</f>
        <v>-2538975.5</v>
      </c>
      <c r="G61" s="61"/>
      <c r="H61" s="28"/>
    </row>
    <row r="62" spans="1:8" ht="65.25" customHeight="1">
      <c r="A62" s="4" t="s">
        <v>129</v>
      </c>
      <c r="B62" s="32" t="s">
        <v>130</v>
      </c>
      <c r="C62" s="26">
        <v>2538975.5</v>
      </c>
      <c r="D62" s="54">
        <v>2538975.5</v>
      </c>
      <c r="E62" s="43"/>
      <c r="F62" s="11">
        <f>E62-D62</f>
        <v>-2538975.5</v>
      </c>
      <c r="G62" s="61"/>
      <c r="H62" s="28"/>
    </row>
    <row r="63" spans="1:8" ht="28.9" customHeight="1">
      <c r="A63" s="23" t="s">
        <v>64</v>
      </c>
      <c r="B63" s="9" t="s">
        <v>65</v>
      </c>
      <c r="C63" s="7">
        <f>39500000+4500000</f>
        <v>44000000</v>
      </c>
      <c r="D63" s="55">
        <v>14293163.73</v>
      </c>
      <c r="E63" s="39">
        <v>14293163.73</v>
      </c>
      <c r="F63" s="11">
        <f>D63-E63</f>
        <v>0</v>
      </c>
      <c r="G63" s="61"/>
    </row>
    <row r="64" spans="1:8" ht="60" customHeight="1">
      <c r="A64" s="4" t="s">
        <v>122</v>
      </c>
      <c r="B64" s="24" t="s">
        <v>123</v>
      </c>
      <c r="C64" s="7">
        <v>3000000</v>
      </c>
      <c r="D64" s="55">
        <v>3000000</v>
      </c>
      <c r="E64" s="39">
        <v>3000000</v>
      </c>
      <c r="F64" s="11">
        <f t="shared" ref="F64:F66" si="21">D64-E64</f>
        <v>0</v>
      </c>
      <c r="G64" s="61"/>
    </row>
    <row r="65" spans="1:8" ht="28.9" customHeight="1">
      <c r="A65" s="4" t="s">
        <v>120</v>
      </c>
      <c r="B65" s="24" t="s">
        <v>121</v>
      </c>
      <c r="C65" s="7">
        <v>218395.4</v>
      </c>
      <c r="D65" s="55">
        <v>218395.4</v>
      </c>
      <c r="E65" s="39">
        <v>218395.4</v>
      </c>
      <c r="F65" s="11">
        <f t="shared" si="21"/>
        <v>0</v>
      </c>
      <c r="G65" s="61"/>
    </row>
    <row r="66" spans="1:8" ht="55.5" customHeight="1">
      <c r="A66" s="23" t="s">
        <v>110</v>
      </c>
      <c r="B66" s="9" t="s">
        <v>111</v>
      </c>
      <c r="C66" s="7">
        <v>709253</v>
      </c>
      <c r="D66" s="55">
        <v>709253</v>
      </c>
      <c r="E66" s="39">
        <v>709253</v>
      </c>
      <c r="F66" s="11">
        <f t="shared" si="21"/>
        <v>0</v>
      </c>
      <c r="G66" s="61"/>
    </row>
    <row r="67" spans="1:8" ht="42" customHeight="1">
      <c r="A67" s="23" t="s">
        <v>112</v>
      </c>
      <c r="B67" s="9" t="s">
        <v>113</v>
      </c>
      <c r="C67" s="7">
        <v>154500</v>
      </c>
      <c r="D67" s="55">
        <v>106587.08</v>
      </c>
      <c r="E67" s="39">
        <v>106587.08</v>
      </c>
      <c r="F67" s="11">
        <f>E67-D67</f>
        <v>0</v>
      </c>
      <c r="G67" s="61"/>
    </row>
    <row r="68" spans="1:8" ht="39.75" customHeight="1">
      <c r="A68" s="23" t="s">
        <v>107</v>
      </c>
      <c r="B68" s="9" t="s">
        <v>108</v>
      </c>
      <c r="C68" s="7">
        <v>3629600</v>
      </c>
      <c r="D68" s="55">
        <v>2868584.55</v>
      </c>
      <c r="E68" s="39">
        <v>2868584.55</v>
      </c>
      <c r="F68" s="11">
        <f t="shared" ref="F68:F69" si="22">E68-D68</f>
        <v>0</v>
      </c>
      <c r="G68" s="61"/>
    </row>
    <row r="69" spans="1:8" ht="48" customHeight="1">
      <c r="A69" s="23" t="s">
        <v>114</v>
      </c>
      <c r="B69" s="9" t="s">
        <v>115</v>
      </c>
      <c r="C69" s="7">
        <f>16743891.71+153428</f>
        <v>16897319.710000001</v>
      </c>
      <c r="D69" s="55">
        <f>C69</f>
        <v>16897319.710000001</v>
      </c>
      <c r="E69" s="39">
        <v>16897319.710000001</v>
      </c>
      <c r="F69" s="11">
        <f t="shared" si="22"/>
        <v>0</v>
      </c>
      <c r="G69" s="61"/>
    </row>
    <row r="70" spans="1:8" ht="14.45" customHeight="1">
      <c r="A70" s="14" t="s">
        <v>66</v>
      </c>
      <c r="B70" s="15" t="s">
        <v>67</v>
      </c>
      <c r="C70" s="12">
        <f t="shared" ref="C70:F70" si="23">C71</f>
        <v>37173344.420000002</v>
      </c>
      <c r="D70" s="51">
        <f t="shared" si="23"/>
        <v>17173344.420000002</v>
      </c>
      <c r="E70" s="12">
        <f t="shared" si="23"/>
        <v>17173344.420000002</v>
      </c>
      <c r="F70" s="12">
        <f t="shared" si="23"/>
        <v>0</v>
      </c>
      <c r="G70" s="61"/>
    </row>
    <row r="71" spans="1:8" ht="28.9" customHeight="1">
      <c r="A71" s="14" t="s">
        <v>68</v>
      </c>
      <c r="B71" s="15" t="s">
        <v>131</v>
      </c>
      <c r="C71" s="12">
        <f t="shared" ref="C71:D71" si="24">C72+C73+C74+C75</f>
        <v>37173344.420000002</v>
      </c>
      <c r="D71" s="51">
        <f t="shared" si="24"/>
        <v>17173344.420000002</v>
      </c>
      <c r="E71" s="12">
        <f t="shared" ref="E71:F71" si="25">E72+E73+E74+E75</f>
        <v>17173344.420000002</v>
      </c>
      <c r="F71" s="12">
        <f t="shared" si="25"/>
        <v>0</v>
      </c>
      <c r="G71" s="61"/>
    </row>
    <row r="72" spans="1:8" ht="42.75" customHeight="1">
      <c r="A72" s="4" t="s">
        <v>124</v>
      </c>
      <c r="B72" s="32" t="s">
        <v>125</v>
      </c>
      <c r="C72" s="33">
        <v>0</v>
      </c>
      <c r="D72" s="56"/>
      <c r="E72" s="42"/>
      <c r="F72" s="33">
        <f>C72+E72</f>
        <v>0</v>
      </c>
      <c r="G72" s="61"/>
    </row>
    <row r="73" spans="1:8" ht="42.75" customHeight="1">
      <c r="A73" s="4" t="s">
        <v>126</v>
      </c>
      <c r="B73" s="9" t="s">
        <v>70</v>
      </c>
      <c r="C73" s="33">
        <v>40000000</v>
      </c>
      <c r="D73" s="56">
        <v>20000000</v>
      </c>
      <c r="E73" s="42">
        <v>20000000</v>
      </c>
      <c r="F73" s="33">
        <f>E73-D73</f>
        <v>0</v>
      </c>
      <c r="G73" s="61"/>
    </row>
    <row r="74" spans="1:8" ht="14.25" customHeight="1">
      <c r="A74" s="23" t="s">
        <v>69</v>
      </c>
      <c r="B74" s="9" t="s">
        <v>70</v>
      </c>
      <c r="C74" s="6">
        <v>0</v>
      </c>
      <c r="D74" s="48"/>
      <c r="E74" s="39"/>
      <c r="F74" s="33">
        <f>C74+E74</f>
        <v>0</v>
      </c>
      <c r="G74" s="61"/>
    </row>
    <row r="75" spans="1:8" ht="14.25" customHeight="1">
      <c r="A75" s="29" t="s">
        <v>118</v>
      </c>
      <c r="B75" s="30" t="s">
        <v>119</v>
      </c>
      <c r="C75" s="6">
        <v>-2826655.58</v>
      </c>
      <c r="D75" s="48">
        <v>-2826655.58</v>
      </c>
      <c r="E75" s="39">
        <v>-2826655.58</v>
      </c>
      <c r="F75" s="10">
        <f>C75-E75</f>
        <v>0</v>
      </c>
      <c r="G75" s="61"/>
    </row>
    <row r="76" spans="1:8" ht="21.6" customHeight="1">
      <c r="A76" s="62" t="s">
        <v>71</v>
      </c>
      <c r="B76" s="62"/>
      <c r="C76" s="27">
        <f>C8+C38+C60</f>
        <v>308025819.75999999</v>
      </c>
      <c r="D76" s="57">
        <f>D8+D38+D60</f>
        <v>202113682.17490798</v>
      </c>
      <c r="E76" s="36">
        <f>E8+E38+E60</f>
        <v>193523214.88999999</v>
      </c>
      <c r="F76" s="27">
        <f>E76-D76</f>
        <v>-8590467.2849079967</v>
      </c>
      <c r="G76" s="60">
        <f t="shared" ref="G76" si="26">E76/D76</f>
        <v>0.95749685428285924</v>
      </c>
      <c r="H76" s="34"/>
    </row>
    <row r="77" spans="1:8">
      <c r="D77" s="28"/>
    </row>
    <row r="78" spans="1:8">
      <c r="F78" s="28"/>
    </row>
    <row r="79" spans="1:8">
      <c r="E79" s="35">
        <f>193523214.89-E76</f>
        <v>0</v>
      </c>
      <c r="F79" s="28"/>
    </row>
  </sheetData>
  <mergeCells count="3">
    <mergeCell ref="A76:B76"/>
    <mergeCell ref="A2:F2"/>
    <mergeCell ref="A4:G4"/>
  </mergeCells>
  <pageMargins left="1.1811023622047245" right="0.11811023622047245" top="0.39370078740157483" bottom="0.39370078740157483" header="0.31496062992125984" footer="0.31496062992125984"/>
  <pageSetup paperSize="9" scale="58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</vt:lpstr>
      <vt:lpstr>Табл.!Заголовки_для_печати</vt:lpstr>
      <vt:lpstr>Табл.!Область_печати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2021-10-07T05:59:55Z</cp:lastPrinted>
  <dcterms:created xsi:type="dcterms:W3CDTF">2006-09-16T00:00:00Z</dcterms:created>
  <dcterms:modified xsi:type="dcterms:W3CDTF">2021-10-07T06:00:06Z</dcterms:modified>
</cp:coreProperties>
</file>