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60" yWindow="180" windowWidth="16095" windowHeight="12675"/>
  </bookViews>
  <sheets>
    <sheet name="Таблица " sheetId="1" r:id="rId1"/>
  </sheets>
  <externalReferences>
    <externalReference r:id="rId2"/>
  </externalReferences>
  <definedNames>
    <definedName name="_xlnm.Print_Titles" localSheetId="0">'Таблица '!$2:$6</definedName>
    <definedName name="_xlnm.Print_Area" localSheetId="0">'Таблица '!$A$1:$N$663</definedName>
  </definedNames>
  <calcPr calcId="125725"/>
</workbook>
</file>

<file path=xl/calcChain.xml><?xml version="1.0" encoding="utf-8"?>
<calcChain xmlns="http://schemas.openxmlformats.org/spreadsheetml/2006/main">
  <c r="O606" i="1"/>
  <c r="M624"/>
  <c r="M622"/>
  <c r="M615"/>
  <c r="M588"/>
  <c r="M587"/>
  <c r="M584"/>
  <c r="M579"/>
  <c r="M574"/>
  <c r="M570"/>
  <c r="O559"/>
  <c r="M558"/>
  <c r="M553"/>
  <c r="M551"/>
  <c r="M547"/>
  <c r="M545"/>
  <c r="O527"/>
  <c r="M535"/>
  <c r="M526"/>
  <c r="O518"/>
  <c r="M517"/>
  <c r="O495"/>
  <c r="M512"/>
  <c r="M510"/>
  <c r="M508"/>
  <c r="M506"/>
  <c r="M493"/>
  <c r="M492"/>
  <c r="M484"/>
  <c r="M482"/>
  <c r="M478"/>
  <c r="M477"/>
  <c r="M472"/>
  <c r="M468"/>
  <c r="M463"/>
  <c r="M454"/>
  <c r="M448"/>
  <c r="M442"/>
  <c r="M439"/>
  <c r="M424"/>
  <c r="M418"/>
  <c r="M417"/>
  <c r="M419"/>
  <c r="O410"/>
  <c r="M404"/>
  <c r="M394"/>
  <c r="M388"/>
  <c r="M389"/>
  <c r="O373"/>
  <c r="M371"/>
  <c r="M365"/>
  <c r="O350"/>
  <c r="M340"/>
  <c r="M336"/>
  <c r="O323"/>
  <c r="O308"/>
  <c r="M309"/>
  <c r="M307"/>
  <c r="M306" s="1"/>
  <c r="O297"/>
  <c r="M252"/>
  <c r="O250"/>
  <c r="O228"/>
  <c r="M116"/>
  <c r="O109"/>
  <c r="O80"/>
  <c r="M31"/>
  <c r="M28"/>
  <c r="M23"/>
  <c r="M22"/>
  <c r="O8"/>
  <c r="O6"/>
  <c r="M16"/>
  <c r="M17"/>
  <c r="N6"/>
  <c r="N8"/>
  <c r="N18"/>
  <c r="N36"/>
  <c r="N118"/>
  <c r="N228"/>
  <c r="N250"/>
  <c r="N323"/>
  <c r="N350"/>
  <c r="N373"/>
  <c r="N374"/>
  <c r="N410"/>
  <c r="N495"/>
  <c r="N650"/>
  <c r="N637"/>
  <c r="N606"/>
  <c r="N559"/>
  <c r="N518"/>
  <c r="N527"/>
  <c r="N308"/>
  <c r="N297"/>
  <c r="N298"/>
  <c r="M33"/>
  <c r="M35"/>
  <c r="M44"/>
  <c r="M32"/>
  <c r="N405"/>
  <c r="N406"/>
  <c r="N407"/>
  <c r="N408"/>
  <c r="N409"/>
  <c r="L115"/>
  <c r="L114" s="1"/>
  <c r="L113" s="1"/>
  <c r="M220"/>
  <c r="M221"/>
  <c r="M222"/>
  <c r="M223"/>
  <c r="M224"/>
  <c r="M225"/>
  <c r="M226"/>
  <c r="M239"/>
  <c r="M240"/>
  <c r="M241"/>
  <c r="M242"/>
  <c r="M288"/>
  <c r="L334"/>
  <c r="M334" s="1"/>
  <c r="L663"/>
  <c r="M663" s="1"/>
  <c r="L646"/>
  <c r="M646" s="1"/>
  <c r="L634"/>
  <c r="M634" s="1"/>
  <c r="L629"/>
  <c r="L628" s="1"/>
  <c r="L627"/>
  <c r="L626" s="1"/>
  <c r="L624"/>
  <c r="L623" s="1"/>
  <c r="L622"/>
  <c r="L621" s="1"/>
  <c r="L615"/>
  <c r="L588"/>
  <c r="L587"/>
  <c r="L584"/>
  <c r="L579"/>
  <c r="L574"/>
  <c r="L570"/>
  <c r="L558"/>
  <c r="L553"/>
  <c r="L551"/>
  <c r="L547"/>
  <c r="L545"/>
  <c r="L535"/>
  <c r="L526"/>
  <c r="L517"/>
  <c r="L512"/>
  <c r="L510"/>
  <c r="L508"/>
  <c r="L506"/>
  <c r="L468"/>
  <c r="L493"/>
  <c r="L492"/>
  <c r="L484"/>
  <c r="L482"/>
  <c r="L478"/>
  <c r="L477"/>
  <c r="L472"/>
  <c r="L469" s="1"/>
  <c r="L467" s="1"/>
  <c r="L463"/>
  <c r="L454"/>
  <c r="L448"/>
  <c r="L439"/>
  <c r="L442"/>
  <c r="L424"/>
  <c r="L419"/>
  <c r="L417"/>
  <c r="L404"/>
  <c r="L394"/>
  <c r="L390" s="1"/>
  <c r="L389"/>
  <c r="L388"/>
  <c r="L371"/>
  <c r="L365"/>
  <c r="L340"/>
  <c r="L309"/>
  <c r="L307"/>
  <c r="L291"/>
  <c r="M291" s="1"/>
  <c r="L290"/>
  <c r="M290" s="1"/>
  <c r="L286"/>
  <c r="M286" s="1"/>
  <c r="M285" s="1"/>
  <c r="L261"/>
  <c r="M261" s="1"/>
  <c r="L252"/>
  <c r="L249"/>
  <c r="M249" s="1"/>
  <c r="L248"/>
  <c r="M248" s="1"/>
  <c r="L247"/>
  <c r="M247" s="1"/>
  <c r="L246"/>
  <c r="M246" s="1"/>
  <c r="L245"/>
  <c r="M245" s="1"/>
  <c r="L244"/>
  <c r="M244" s="1"/>
  <c r="L243"/>
  <c r="M243" s="1"/>
  <c r="L238"/>
  <c r="M238" s="1"/>
  <c r="L237"/>
  <c r="M237" s="1"/>
  <c r="L236"/>
  <c r="M236" s="1"/>
  <c r="L235"/>
  <c r="M235" s="1"/>
  <c r="L234"/>
  <c r="M234" s="1"/>
  <c r="L233"/>
  <c r="M233" s="1"/>
  <c r="M627" l="1"/>
  <c r="M629"/>
  <c r="L232" l="1"/>
  <c r="M232" s="1"/>
  <c r="L231"/>
  <c r="M231" s="1"/>
  <c r="L230"/>
  <c r="M230" s="1"/>
  <c r="M108"/>
  <c r="M91"/>
  <c r="M83"/>
  <c r="M85"/>
  <c r="M86"/>
  <c r="J118"/>
  <c r="M128"/>
  <c r="M129"/>
  <c r="M130"/>
  <c r="M133"/>
  <c r="M135"/>
  <c r="M179"/>
  <c r="M212"/>
  <c r="L213"/>
  <c r="M213" s="1"/>
  <c r="L227"/>
  <c r="M227" s="1"/>
  <c r="L219"/>
  <c r="M219" s="1"/>
  <c r="L218"/>
  <c r="M218" s="1"/>
  <c r="L215"/>
  <c r="M215" s="1"/>
  <c r="L216"/>
  <c r="M216" s="1"/>
  <c r="L207"/>
  <c r="M207" s="1"/>
  <c r="L205"/>
  <c r="M205" s="1"/>
  <c r="L199"/>
  <c r="M199" s="1"/>
  <c r="L181"/>
  <c r="M181" s="1"/>
  <c r="L180"/>
  <c r="L191"/>
  <c r="M191" s="1"/>
  <c r="L190"/>
  <c r="M190" s="1"/>
  <c r="L188"/>
  <c r="M188" s="1"/>
  <c r="L187"/>
  <c r="M187" s="1"/>
  <c r="L185"/>
  <c r="M185" s="1"/>
  <c r="L184"/>
  <c r="M184" s="1"/>
  <c r="L183"/>
  <c r="M183" s="1"/>
  <c r="L177"/>
  <c r="M177" s="1"/>
  <c r="L163"/>
  <c r="M163" s="1"/>
  <c r="L157"/>
  <c r="M157" s="1"/>
  <c r="L152"/>
  <c r="M152" s="1"/>
  <c r="L150"/>
  <c r="M150" s="1"/>
  <c r="L149"/>
  <c r="M149" s="1"/>
  <c r="L148"/>
  <c r="M148" s="1"/>
  <c r="L146"/>
  <c r="M146" s="1"/>
  <c r="L145"/>
  <c r="M145" s="1"/>
  <c r="L144"/>
  <c r="M144" s="1"/>
  <c r="L136"/>
  <c r="M136" s="1"/>
  <c r="L134"/>
  <c r="M134" s="1"/>
  <c r="L132"/>
  <c r="L131" s="1"/>
  <c r="L87"/>
  <c r="L107"/>
  <c r="M107" s="1"/>
  <c r="L105"/>
  <c r="M105" s="1"/>
  <c r="L103"/>
  <c r="M103" s="1"/>
  <c r="L101"/>
  <c r="M101" s="1"/>
  <c r="L99"/>
  <c r="M99" s="1"/>
  <c r="L98"/>
  <c r="M98" s="1"/>
  <c r="L97"/>
  <c r="L95"/>
  <c r="M95" s="1"/>
  <c r="L94"/>
  <c r="M94" s="1"/>
  <c r="L93"/>
  <c r="M93" s="1"/>
  <c r="L90"/>
  <c r="M90" s="1"/>
  <c r="L89"/>
  <c r="M89" s="1"/>
  <c r="L81"/>
  <c r="M81" s="1"/>
  <c r="L77"/>
  <c r="M77" s="1"/>
  <c r="L75"/>
  <c r="M75" s="1"/>
  <c r="L73"/>
  <c r="M73" s="1"/>
  <c r="L71"/>
  <c r="M71" s="1"/>
  <c r="L69"/>
  <c r="M69" s="1"/>
  <c r="L65"/>
  <c r="M65" s="1"/>
  <c r="L63"/>
  <c r="M63" s="1"/>
  <c r="L61"/>
  <c r="M61" s="1"/>
  <c r="L60"/>
  <c r="M60" s="1"/>
  <c r="L57"/>
  <c r="M57" s="1"/>
  <c r="L55"/>
  <c r="M55" s="1"/>
  <c r="L52"/>
  <c r="M52" s="1"/>
  <c r="L51"/>
  <c r="L44"/>
  <c r="L35"/>
  <c r="L33"/>
  <c r="M97" l="1"/>
  <c r="L96"/>
  <c r="M180"/>
  <c r="L50"/>
  <c r="M51"/>
  <c r="M50" s="1"/>
  <c r="M87"/>
  <c r="M131"/>
  <c r="L124"/>
  <c r="L186"/>
  <c r="M186" s="1"/>
  <c r="L204"/>
  <c r="L203" s="1"/>
  <c r="L214"/>
  <c r="M132"/>
  <c r="L76"/>
  <c r="M76" s="1"/>
  <c r="L217"/>
  <c r="M217" s="1"/>
  <c r="L333"/>
  <c r="M333" s="1"/>
  <c r="M332" s="1"/>
  <c r="L336"/>
  <c r="M112"/>
  <c r="L568"/>
  <c r="M539"/>
  <c r="M538"/>
  <c r="M537"/>
  <c r="M483"/>
  <c r="L480"/>
  <c r="K469"/>
  <c r="M471"/>
  <c r="M330"/>
  <c r="M329"/>
  <c r="L269"/>
  <c r="L268"/>
  <c r="L267"/>
  <c r="L265"/>
  <c r="K229"/>
  <c r="L211" l="1"/>
  <c r="M214"/>
  <c r="L126"/>
  <c r="M126" s="1"/>
  <c r="L117"/>
  <c r="K204"/>
  <c r="L335"/>
  <c r="K335"/>
  <c r="M481" l="1"/>
  <c r="K459" l="1"/>
  <c r="K458" s="1"/>
  <c r="K457" s="1"/>
  <c r="K456" s="1"/>
  <c r="K455" s="1"/>
  <c r="M625" l="1"/>
  <c r="L494"/>
  <c r="M480"/>
  <c r="L423"/>
  <c r="M342"/>
  <c r="L339"/>
  <c r="L332"/>
  <c r="M269"/>
  <c r="M268"/>
  <c r="K214"/>
  <c r="L189"/>
  <c r="M189" s="1"/>
  <c r="K189"/>
  <c r="L143"/>
  <c r="L23"/>
  <c r="M143" l="1"/>
  <c r="M636"/>
  <c r="M635"/>
  <c r="M341"/>
  <c r="M393"/>
  <c r="K228" l="1"/>
  <c r="K420"/>
  <c r="M421"/>
  <c r="K467"/>
  <c r="M470"/>
  <c r="M469" s="1"/>
  <c r="M479"/>
  <c r="M265"/>
  <c r="L440" l="1"/>
  <c r="L182"/>
  <c r="L178" s="1"/>
  <c r="L88"/>
  <c r="M88" l="1"/>
  <c r="L84"/>
  <c r="M182"/>
  <c r="M178" s="1"/>
  <c r="M423"/>
  <c r="K147"/>
  <c r="M151"/>
  <c r="M372"/>
  <c r="M494"/>
  <c r="L62"/>
  <c r="M623" l="1"/>
  <c r="M621"/>
  <c r="L578"/>
  <c r="L577" s="1"/>
  <c r="L576" s="1"/>
  <c r="M585"/>
  <c r="M586"/>
  <c r="M552"/>
  <c r="M550"/>
  <c r="M476"/>
  <c r="M467"/>
  <c r="L438"/>
  <c r="K438"/>
  <c r="M440"/>
  <c r="M370"/>
  <c r="M369" s="1"/>
  <c r="M368" s="1"/>
  <c r="M367" s="1"/>
  <c r="M366" s="1"/>
  <c r="M322"/>
  <c r="M321" s="1"/>
  <c r="M320" s="1"/>
  <c r="M319" s="1"/>
  <c r="M318" s="1"/>
  <c r="M317" s="1"/>
  <c r="M301"/>
  <c r="L296"/>
  <c r="M280"/>
  <c r="M279"/>
  <c r="K251"/>
  <c r="L251"/>
  <c r="M251"/>
  <c r="L229"/>
  <c r="L228" s="1"/>
  <c r="K220"/>
  <c r="K178"/>
  <c r="M117"/>
  <c r="K84"/>
  <c r="M64"/>
  <c r="M58"/>
  <c r="K50"/>
  <c r="M662"/>
  <c r="M661" s="1"/>
  <c r="M660" s="1"/>
  <c r="M659" s="1"/>
  <c r="K662"/>
  <c r="K661" s="1"/>
  <c r="K660" s="1"/>
  <c r="K659" s="1"/>
  <c r="L662"/>
  <c r="L661" s="1"/>
  <c r="L660" s="1"/>
  <c r="L659" s="1"/>
  <c r="M658"/>
  <c r="M657" s="1"/>
  <c r="M656" s="1"/>
  <c r="M655" s="1"/>
  <c r="M654" s="1"/>
  <c r="K657"/>
  <c r="K656" s="1"/>
  <c r="K655" s="1"/>
  <c r="K654" s="1"/>
  <c r="L657"/>
  <c r="L656" s="1"/>
  <c r="L655" s="1"/>
  <c r="L654" s="1"/>
  <c r="M649"/>
  <c r="M648" s="1"/>
  <c r="M647" s="1"/>
  <c r="K648"/>
  <c r="K647" s="1"/>
  <c r="L648"/>
  <c r="L647" s="1"/>
  <c r="M645"/>
  <c r="M644" s="1"/>
  <c r="K645"/>
  <c r="K644" s="1"/>
  <c r="L645"/>
  <c r="L644" s="1"/>
  <c r="M633"/>
  <c r="M632" s="1"/>
  <c r="M631" s="1"/>
  <c r="M630" s="1"/>
  <c r="K633"/>
  <c r="K632" s="1"/>
  <c r="K631" s="1"/>
  <c r="K630" s="1"/>
  <c r="L633"/>
  <c r="L632" s="1"/>
  <c r="L631" s="1"/>
  <c r="L630" s="1"/>
  <c r="K628"/>
  <c r="M626"/>
  <c r="K626"/>
  <c r="K623"/>
  <c r="K621"/>
  <c r="M620"/>
  <c r="M619" s="1"/>
  <c r="K619"/>
  <c r="K618" s="1"/>
  <c r="K617" s="1"/>
  <c r="L619"/>
  <c r="L618" s="1"/>
  <c r="M614"/>
  <c r="M613" s="1"/>
  <c r="M612" s="1"/>
  <c r="M611" s="1"/>
  <c r="K614"/>
  <c r="K613" s="1"/>
  <c r="K612" s="1"/>
  <c r="K611" s="1"/>
  <c r="L614"/>
  <c r="L613" s="1"/>
  <c r="L612" s="1"/>
  <c r="L611" s="1"/>
  <c r="M605"/>
  <c r="M604" s="1"/>
  <c r="M603" s="1"/>
  <c r="M602" s="1"/>
  <c r="M601" s="1"/>
  <c r="M600" s="1"/>
  <c r="M599" s="1"/>
  <c r="K604"/>
  <c r="K603" s="1"/>
  <c r="K602" s="1"/>
  <c r="K601" s="1"/>
  <c r="K600" s="1"/>
  <c r="K599" s="1"/>
  <c r="L604"/>
  <c r="L603" s="1"/>
  <c r="L602" s="1"/>
  <c r="L601" s="1"/>
  <c r="L600" s="1"/>
  <c r="L599" s="1"/>
  <c r="M598"/>
  <c r="M597" s="1"/>
  <c r="K597"/>
  <c r="L597"/>
  <c r="M596"/>
  <c r="M595" s="1"/>
  <c r="K595"/>
  <c r="L595"/>
  <c r="M583"/>
  <c r="K582"/>
  <c r="K581" s="1"/>
  <c r="K580" s="1"/>
  <c r="L582"/>
  <c r="L581" s="1"/>
  <c r="L580" s="1"/>
  <c r="M578"/>
  <c r="M577" s="1"/>
  <c r="M576" s="1"/>
  <c r="K578"/>
  <c r="K577" s="1"/>
  <c r="K576" s="1"/>
  <c r="M573"/>
  <c r="K573"/>
  <c r="L573"/>
  <c r="M572"/>
  <c r="M571" s="1"/>
  <c r="K571"/>
  <c r="L571"/>
  <c r="M569"/>
  <c r="K569"/>
  <c r="L569"/>
  <c r="M568"/>
  <c r="M567" s="1"/>
  <c r="K567"/>
  <c r="L567"/>
  <c r="M557"/>
  <c r="M556" s="1"/>
  <c r="M555" s="1"/>
  <c r="M554" s="1"/>
  <c r="K557"/>
  <c r="K556" s="1"/>
  <c r="K555" s="1"/>
  <c r="K554" s="1"/>
  <c r="L557"/>
  <c r="L556" s="1"/>
  <c r="L555" s="1"/>
  <c r="L554" s="1"/>
  <c r="K552"/>
  <c r="K550"/>
  <c r="M549"/>
  <c r="M548" s="1"/>
  <c r="K548"/>
  <c r="M546"/>
  <c r="K546"/>
  <c r="L546"/>
  <c r="M544"/>
  <c r="K544"/>
  <c r="L544"/>
  <c r="M543"/>
  <c r="M542" s="1"/>
  <c r="K542"/>
  <c r="L542"/>
  <c r="M534"/>
  <c r="M533" s="1"/>
  <c r="M532" s="1"/>
  <c r="M531" s="1"/>
  <c r="K534"/>
  <c r="K533" s="1"/>
  <c r="K532" s="1"/>
  <c r="K531" s="1"/>
  <c r="L534"/>
  <c r="L533" s="1"/>
  <c r="L532" s="1"/>
  <c r="L531" s="1"/>
  <c r="M525"/>
  <c r="M524" s="1"/>
  <c r="M523" s="1"/>
  <c r="M522" s="1"/>
  <c r="M521" s="1"/>
  <c r="M520" s="1"/>
  <c r="M519" s="1"/>
  <c r="K525"/>
  <c r="K524" s="1"/>
  <c r="K523" s="1"/>
  <c r="K522" s="1"/>
  <c r="K521" s="1"/>
  <c r="K520" s="1"/>
  <c r="K519" s="1"/>
  <c r="L525"/>
  <c r="L524" s="1"/>
  <c r="L523" s="1"/>
  <c r="L522" s="1"/>
  <c r="L521" s="1"/>
  <c r="L520" s="1"/>
  <c r="L519" s="1"/>
  <c r="M516"/>
  <c r="M515" s="1"/>
  <c r="M514" s="1"/>
  <c r="M513" s="1"/>
  <c r="K516"/>
  <c r="K515" s="1"/>
  <c r="K514" s="1"/>
  <c r="K513" s="1"/>
  <c r="L516"/>
  <c r="L515" s="1"/>
  <c r="L514" s="1"/>
  <c r="L513" s="1"/>
  <c r="M511"/>
  <c r="K511"/>
  <c r="L511"/>
  <c r="M509"/>
  <c r="K509"/>
  <c r="L509"/>
  <c r="M507"/>
  <c r="K507"/>
  <c r="L507"/>
  <c r="M505"/>
  <c r="K505"/>
  <c r="L505"/>
  <c r="M504"/>
  <c r="M503" s="1"/>
  <c r="K503"/>
  <c r="L503"/>
  <c r="K491"/>
  <c r="L491"/>
  <c r="K489"/>
  <c r="K488" s="1"/>
  <c r="M462"/>
  <c r="M461" s="1"/>
  <c r="K461"/>
  <c r="M460"/>
  <c r="M459" s="1"/>
  <c r="M453"/>
  <c r="M452" s="1"/>
  <c r="M451" s="1"/>
  <c r="M450" s="1"/>
  <c r="M449" s="1"/>
  <c r="K453"/>
  <c r="K452" s="1"/>
  <c r="K451" s="1"/>
  <c r="K450" s="1"/>
  <c r="K449" s="1"/>
  <c r="L453"/>
  <c r="L452" s="1"/>
  <c r="L451" s="1"/>
  <c r="L450" s="1"/>
  <c r="L449" s="1"/>
  <c r="M447"/>
  <c r="M446" s="1"/>
  <c r="M445" s="1"/>
  <c r="M444" s="1"/>
  <c r="M443" s="1"/>
  <c r="K447"/>
  <c r="K446" s="1"/>
  <c r="K445" s="1"/>
  <c r="K444" s="1"/>
  <c r="K443" s="1"/>
  <c r="L447"/>
  <c r="L446" s="1"/>
  <c r="L445" s="1"/>
  <c r="L444" s="1"/>
  <c r="L443" s="1"/>
  <c r="M441"/>
  <c r="K441"/>
  <c r="L441"/>
  <c r="M432"/>
  <c r="M431" s="1"/>
  <c r="M430" s="1"/>
  <c r="M429" s="1"/>
  <c r="M428" s="1"/>
  <c r="M427" s="1"/>
  <c r="M426" s="1"/>
  <c r="K431"/>
  <c r="K430" s="1"/>
  <c r="K429" s="1"/>
  <c r="K428" s="1"/>
  <c r="K427" s="1"/>
  <c r="K426" s="1"/>
  <c r="L431"/>
  <c r="L430" s="1"/>
  <c r="L429" s="1"/>
  <c r="L428" s="1"/>
  <c r="L427" s="1"/>
  <c r="L426" s="1"/>
  <c r="K418"/>
  <c r="K416" s="1"/>
  <c r="M403"/>
  <c r="M402" s="1"/>
  <c r="M401" s="1"/>
  <c r="M400" s="1"/>
  <c r="M399" s="1"/>
  <c r="M398" s="1"/>
  <c r="M397" s="1"/>
  <c r="K403"/>
  <c r="K402" s="1"/>
  <c r="K401" s="1"/>
  <c r="K400" s="1"/>
  <c r="K399" s="1"/>
  <c r="K398" s="1"/>
  <c r="K397" s="1"/>
  <c r="L403"/>
  <c r="L402" s="1"/>
  <c r="L401" s="1"/>
  <c r="L400" s="1"/>
  <c r="L399" s="1"/>
  <c r="L398" s="1"/>
  <c r="L397" s="1"/>
  <c r="K395"/>
  <c r="K391"/>
  <c r="K390" s="1"/>
  <c r="K387" s="1"/>
  <c r="M382"/>
  <c r="M381" s="1"/>
  <c r="M380" s="1"/>
  <c r="M379" s="1"/>
  <c r="M378" s="1"/>
  <c r="M377" s="1"/>
  <c r="M376" s="1"/>
  <c r="M375" s="1"/>
  <c r="K381"/>
  <c r="K380" s="1"/>
  <c r="K379" s="1"/>
  <c r="K378" s="1"/>
  <c r="K377" s="1"/>
  <c r="K376" s="1"/>
  <c r="K375" s="1"/>
  <c r="L381"/>
  <c r="L380" s="1"/>
  <c r="L379" s="1"/>
  <c r="L378" s="1"/>
  <c r="L377" s="1"/>
  <c r="L376" s="1"/>
  <c r="L375" s="1"/>
  <c r="K370"/>
  <c r="K369" s="1"/>
  <c r="K368" s="1"/>
  <c r="K367" s="1"/>
  <c r="K366" s="1"/>
  <c r="K364"/>
  <c r="K363" s="1"/>
  <c r="K362" s="1"/>
  <c r="K361" s="1"/>
  <c r="K360" s="1"/>
  <c r="M357"/>
  <c r="M356" s="1"/>
  <c r="M355" s="1"/>
  <c r="M354" s="1"/>
  <c r="M353" s="1"/>
  <c r="M352" s="1"/>
  <c r="M351" s="1"/>
  <c r="K356"/>
  <c r="K355" s="1"/>
  <c r="K354" s="1"/>
  <c r="K353" s="1"/>
  <c r="K352" s="1"/>
  <c r="K351" s="1"/>
  <c r="L356"/>
  <c r="L355" s="1"/>
  <c r="L354" s="1"/>
  <c r="L353" s="1"/>
  <c r="L352" s="1"/>
  <c r="L351" s="1"/>
  <c r="M349"/>
  <c r="M348" s="1"/>
  <c r="M347" s="1"/>
  <c r="M346" s="1"/>
  <c r="M345" s="1"/>
  <c r="M344" s="1"/>
  <c r="M343" s="1"/>
  <c r="K348"/>
  <c r="K347" s="1"/>
  <c r="K346" s="1"/>
  <c r="K345" s="1"/>
  <c r="K344" s="1"/>
  <c r="K343" s="1"/>
  <c r="L348"/>
  <c r="L347" s="1"/>
  <c r="L346" s="1"/>
  <c r="L345" s="1"/>
  <c r="L344" s="1"/>
  <c r="L343" s="1"/>
  <c r="M339"/>
  <c r="M338" s="1"/>
  <c r="K338"/>
  <c r="K331" s="1"/>
  <c r="K328" s="1"/>
  <c r="L338"/>
  <c r="L331" s="1"/>
  <c r="M337"/>
  <c r="L328"/>
  <c r="K321"/>
  <c r="K320" s="1"/>
  <c r="K319" s="1"/>
  <c r="K318" s="1"/>
  <c r="K317" s="1"/>
  <c r="M316"/>
  <c r="M315" s="1"/>
  <c r="M314" s="1"/>
  <c r="M313" s="1"/>
  <c r="M312" s="1"/>
  <c r="K315"/>
  <c r="K314" s="1"/>
  <c r="K313" s="1"/>
  <c r="K312" s="1"/>
  <c r="L315"/>
  <c r="L314" s="1"/>
  <c r="L313" s="1"/>
  <c r="L312" s="1"/>
  <c r="K306"/>
  <c r="K305" s="1"/>
  <c r="K304" s="1"/>
  <c r="K303" s="1"/>
  <c r="K302" s="1"/>
  <c r="L306"/>
  <c r="L305" s="1"/>
  <c r="L304" s="1"/>
  <c r="L303" s="1"/>
  <c r="L302" s="1"/>
  <c r="K295"/>
  <c r="K294" s="1"/>
  <c r="K293" s="1"/>
  <c r="K292" s="1"/>
  <c r="K289"/>
  <c r="K287"/>
  <c r="K285"/>
  <c r="L285"/>
  <c r="M284"/>
  <c r="M283" s="1"/>
  <c r="K283"/>
  <c r="L283"/>
  <c r="M274"/>
  <c r="M273" s="1"/>
  <c r="M272" s="1"/>
  <c r="M271" s="1"/>
  <c r="M270" s="1"/>
  <c r="K273"/>
  <c r="K272" s="1"/>
  <c r="K271" s="1"/>
  <c r="K270" s="1"/>
  <c r="L273"/>
  <c r="L272" s="1"/>
  <c r="L271" s="1"/>
  <c r="L270" s="1"/>
  <c r="M267"/>
  <c r="M266" s="1"/>
  <c r="M264" s="1"/>
  <c r="K266"/>
  <c r="K264" s="1"/>
  <c r="L266"/>
  <c r="L264" s="1"/>
  <c r="M263"/>
  <c r="M262" s="1"/>
  <c r="K262"/>
  <c r="L262"/>
  <c r="M260"/>
  <c r="K260"/>
  <c r="L260"/>
  <c r="M211"/>
  <c r="M206"/>
  <c r="M204" s="1"/>
  <c r="M198"/>
  <c r="M197" s="1"/>
  <c r="K198"/>
  <c r="K197" s="1"/>
  <c r="L198"/>
  <c r="L197" s="1"/>
  <c r="M196"/>
  <c r="M195" s="1"/>
  <c r="M194" s="1"/>
  <c r="K195"/>
  <c r="K194" s="1"/>
  <c r="L194"/>
  <c r="K186"/>
  <c r="K176"/>
  <c r="L176"/>
  <c r="M171"/>
  <c r="M170" s="1"/>
  <c r="M169" s="1"/>
  <c r="M168" s="1"/>
  <c r="M167" s="1"/>
  <c r="M166" s="1"/>
  <c r="K170"/>
  <c r="K169" s="1"/>
  <c r="K168" s="1"/>
  <c r="K167" s="1"/>
  <c r="K166" s="1"/>
  <c r="L170"/>
  <c r="L169" s="1"/>
  <c r="L168" s="1"/>
  <c r="L167" s="1"/>
  <c r="L166" s="1"/>
  <c r="M162"/>
  <c r="M161" s="1"/>
  <c r="M160" s="1"/>
  <c r="M159" s="1"/>
  <c r="M158" s="1"/>
  <c r="K162"/>
  <c r="K161" s="1"/>
  <c r="K160" s="1"/>
  <c r="K159" s="1"/>
  <c r="K158" s="1"/>
  <c r="L162"/>
  <c r="L161" s="1"/>
  <c r="L160" s="1"/>
  <c r="L159" s="1"/>
  <c r="L158" s="1"/>
  <c r="M156"/>
  <c r="M155" s="1"/>
  <c r="M154" s="1"/>
  <c r="M153" s="1"/>
  <c r="K156"/>
  <c r="K155" s="1"/>
  <c r="K154" s="1"/>
  <c r="K153" s="1"/>
  <c r="L156"/>
  <c r="L155" s="1"/>
  <c r="L154" s="1"/>
  <c r="L153" s="1"/>
  <c r="K143"/>
  <c r="K142" s="1"/>
  <c r="K131"/>
  <c r="K129"/>
  <c r="K127"/>
  <c r="L127"/>
  <c r="M127" s="1"/>
  <c r="K125"/>
  <c r="L125"/>
  <c r="M125" s="1"/>
  <c r="M115"/>
  <c r="M114" s="1"/>
  <c r="M113" s="1"/>
  <c r="K115"/>
  <c r="K114" s="1"/>
  <c r="K113" s="1"/>
  <c r="K106"/>
  <c r="L106"/>
  <c r="M106" s="1"/>
  <c r="K104"/>
  <c r="L104"/>
  <c r="M104" s="1"/>
  <c r="K102"/>
  <c r="L102"/>
  <c r="M102" s="1"/>
  <c r="K100"/>
  <c r="L100"/>
  <c r="M100" s="1"/>
  <c r="K96"/>
  <c r="K92"/>
  <c r="L92"/>
  <c r="M92" s="1"/>
  <c r="K82"/>
  <c r="L82"/>
  <c r="M82" s="1"/>
  <c r="M78"/>
  <c r="M79"/>
  <c r="K76"/>
  <c r="K74"/>
  <c r="L74"/>
  <c r="M74" s="1"/>
  <c r="K72"/>
  <c r="K70"/>
  <c r="L70"/>
  <c r="M70" s="1"/>
  <c r="K64"/>
  <c r="M62"/>
  <c r="K62"/>
  <c r="M59"/>
  <c r="K59"/>
  <c r="L59"/>
  <c r="K56"/>
  <c r="M54"/>
  <c r="K54"/>
  <c r="L54"/>
  <c r="M43"/>
  <c r="M42" s="1"/>
  <c r="M41" s="1"/>
  <c r="M40" s="1"/>
  <c r="M39" s="1"/>
  <c r="M38" s="1"/>
  <c r="M37" s="1"/>
  <c r="K43"/>
  <c r="K42" s="1"/>
  <c r="K41" s="1"/>
  <c r="K40" s="1"/>
  <c r="K39" s="1"/>
  <c r="K38" s="1"/>
  <c r="K37" s="1"/>
  <c r="L43"/>
  <c r="L42" s="1"/>
  <c r="L41" s="1"/>
  <c r="L40" s="1"/>
  <c r="L39" s="1"/>
  <c r="L38" s="1"/>
  <c r="L37" s="1"/>
  <c r="K34"/>
  <c r="L34"/>
  <c r="K32"/>
  <c r="L32"/>
  <c r="M30"/>
  <c r="M29" s="1"/>
  <c r="K30"/>
  <c r="L30"/>
  <c r="M27"/>
  <c r="M26" s="1"/>
  <c r="K27"/>
  <c r="K26" s="1"/>
  <c r="L27"/>
  <c r="L26" s="1"/>
  <c r="K15"/>
  <c r="K14" s="1"/>
  <c r="K13" s="1"/>
  <c r="K12" s="1"/>
  <c r="K11" s="1"/>
  <c r="K10" s="1"/>
  <c r="K9" s="1"/>
  <c r="L15"/>
  <c r="L14" s="1"/>
  <c r="L13" s="1"/>
  <c r="L12" s="1"/>
  <c r="L11" s="1"/>
  <c r="L10" s="1"/>
  <c r="L9" s="1"/>
  <c r="M296" l="1"/>
  <c r="M295" s="1"/>
  <c r="M294" s="1"/>
  <c r="M293" s="1"/>
  <c r="M292" s="1"/>
  <c r="M193"/>
  <c r="L175"/>
  <c r="M176"/>
  <c r="K111"/>
  <c r="K110" s="1"/>
  <c r="K109" s="1"/>
  <c r="L111"/>
  <c r="L110" s="1"/>
  <c r="L109" s="1"/>
  <c r="M111"/>
  <c r="M110" s="1"/>
  <c r="M109" s="1"/>
  <c r="M335"/>
  <c r="K211"/>
  <c r="K210" s="1"/>
  <c r="K209" s="1"/>
  <c r="K208" s="1"/>
  <c r="M210"/>
  <c r="M209" s="1"/>
  <c r="M208" s="1"/>
  <c r="M458"/>
  <c r="M457" s="1"/>
  <c r="M456" s="1"/>
  <c r="M455" s="1"/>
  <c r="L458"/>
  <c r="L457" s="1"/>
  <c r="L456" s="1"/>
  <c r="L455" s="1"/>
  <c r="M466"/>
  <c r="M465" s="1"/>
  <c r="M464" s="1"/>
  <c r="L327"/>
  <c r="L326" s="1"/>
  <c r="L325" s="1"/>
  <c r="M15"/>
  <c r="M14" s="1"/>
  <c r="M13" s="1"/>
  <c r="M12" s="1"/>
  <c r="K124"/>
  <c r="K123" s="1"/>
  <c r="K122" s="1"/>
  <c r="K121" s="1"/>
  <c r="K120" s="1"/>
  <c r="K119" s="1"/>
  <c r="K259"/>
  <c r="K282"/>
  <c r="M229"/>
  <c r="M422"/>
  <c r="M420" s="1"/>
  <c r="M416" s="1"/>
  <c r="M415" s="1"/>
  <c r="M414" s="1"/>
  <c r="M413" s="1"/>
  <c r="M412" s="1"/>
  <c r="K68"/>
  <c r="M438"/>
  <c r="M437" s="1"/>
  <c r="M436" s="1"/>
  <c r="M435" s="1"/>
  <c r="M434" s="1"/>
  <c r="K141"/>
  <c r="K140" s="1"/>
  <c r="K139" s="1"/>
  <c r="K138" s="1"/>
  <c r="K137" s="1"/>
  <c r="K175"/>
  <c r="K174" s="1"/>
  <c r="K173" s="1"/>
  <c r="L193"/>
  <c r="L192" s="1"/>
  <c r="L147"/>
  <c r="L142" s="1"/>
  <c r="K281"/>
  <c r="K278" s="1"/>
  <c r="K386"/>
  <c r="K385" s="1"/>
  <c r="K384" s="1"/>
  <c r="K383" s="1"/>
  <c r="K374" s="1"/>
  <c r="K487"/>
  <c r="K486" s="1"/>
  <c r="K485" s="1"/>
  <c r="K541"/>
  <c r="K540" s="1"/>
  <c r="K643"/>
  <c r="K642" s="1"/>
  <c r="K641" s="1"/>
  <c r="K640" s="1"/>
  <c r="K639" s="1"/>
  <c r="K638" s="1"/>
  <c r="K637" s="1"/>
  <c r="L202"/>
  <c r="L201" s="1"/>
  <c r="L200" s="1"/>
  <c r="M203"/>
  <c r="M202" s="1"/>
  <c r="M201" s="1"/>
  <c r="M200" s="1"/>
  <c r="K203"/>
  <c r="K202" s="1"/>
  <c r="K201" s="1"/>
  <c r="K200" s="1"/>
  <c r="K53"/>
  <c r="K49" s="1"/>
  <c r="K48" s="1"/>
  <c r="L300"/>
  <c r="L299" s="1"/>
  <c r="L298" s="1"/>
  <c r="K300"/>
  <c r="K299" s="1"/>
  <c r="K298" s="1"/>
  <c r="L552"/>
  <c r="L550"/>
  <c r="K466"/>
  <c r="L418"/>
  <c r="L416" s="1"/>
  <c r="L370"/>
  <c r="L369" s="1"/>
  <c r="L368" s="1"/>
  <c r="L367" s="1"/>
  <c r="L366" s="1"/>
  <c r="L321"/>
  <c r="L320" s="1"/>
  <c r="L319" s="1"/>
  <c r="L318" s="1"/>
  <c r="L317" s="1"/>
  <c r="L311" s="1"/>
  <c r="L310" s="1"/>
  <c r="L308" s="1"/>
  <c r="L295"/>
  <c r="L294" s="1"/>
  <c r="L293" s="1"/>
  <c r="L292" s="1"/>
  <c r="L289"/>
  <c r="M289" s="1"/>
  <c r="L287"/>
  <c r="M287" s="1"/>
  <c r="K594"/>
  <c r="K593" s="1"/>
  <c r="K592" s="1"/>
  <c r="K591" s="1"/>
  <c r="K590" s="1"/>
  <c r="K589" s="1"/>
  <c r="M84"/>
  <c r="M582"/>
  <c r="M581" s="1"/>
  <c r="M580" s="1"/>
  <c r="M575" s="1"/>
  <c r="K29"/>
  <c r="K80"/>
  <c r="K67" s="1"/>
  <c r="K66" s="1"/>
  <c r="K566"/>
  <c r="K565" s="1"/>
  <c r="K564" s="1"/>
  <c r="L174"/>
  <c r="L173" s="1"/>
  <c r="K437"/>
  <c r="K436" s="1"/>
  <c r="K435" s="1"/>
  <c r="K434" s="1"/>
  <c r="L437"/>
  <c r="L436" s="1"/>
  <c r="L435" s="1"/>
  <c r="L434" s="1"/>
  <c r="L64"/>
  <c r="L653"/>
  <c r="L652" s="1"/>
  <c r="L651" s="1"/>
  <c r="L650" s="1"/>
  <c r="M653"/>
  <c r="M652" s="1"/>
  <c r="M651" s="1"/>
  <c r="M650" s="1"/>
  <c r="K653"/>
  <c r="K652" s="1"/>
  <c r="K651" s="1"/>
  <c r="K650" s="1"/>
  <c r="L210"/>
  <c r="L209" s="1"/>
  <c r="L208" s="1"/>
  <c r="K415"/>
  <c r="K414" s="1"/>
  <c r="K413" s="1"/>
  <c r="K412" s="1"/>
  <c r="K502"/>
  <c r="K501" s="1"/>
  <c r="K500" s="1"/>
  <c r="K499" s="1"/>
  <c r="K498" s="1"/>
  <c r="K497" s="1"/>
  <c r="K496" s="1"/>
  <c r="K495" s="1"/>
  <c r="K616"/>
  <c r="L29"/>
  <c r="L25" s="1"/>
  <c r="L24" s="1"/>
  <c r="M643"/>
  <c r="M642" s="1"/>
  <c r="M641" s="1"/>
  <c r="M640" s="1"/>
  <c r="M639" s="1"/>
  <c r="M638" s="1"/>
  <c r="M637" s="1"/>
  <c r="L643"/>
  <c r="L642" s="1"/>
  <c r="L641" s="1"/>
  <c r="L640" s="1"/>
  <c r="L639" s="1"/>
  <c r="L638" s="1"/>
  <c r="L637" s="1"/>
  <c r="M594"/>
  <c r="M593" s="1"/>
  <c r="M592" s="1"/>
  <c r="M591" s="1"/>
  <c r="M590" s="1"/>
  <c r="M589" s="1"/>
  <c r="L594"/>
  <c r="L593" s="1"/>
  <c r="L592" s="1"/>
  <c r="L591" s="1"/>
  <c r="L590" s="1"/>
  <c r="L589" s="1"/>
  <c r="K575"/>
  <c r="L575"/>
  <c r="M566"/>
  <c r="M565" s="1"/>
  <c r="M564" s="1"/>
  <c r="L566"/>
  <c r="L565" s="1"/>
  <c r="L564" s="1"/>
  <c r="M541"/>
  <c r="M540" s="1"/>
  <c r="L502"/>
  <c r="L501" s="1"/>
  <c r="L500" s="1"/>
  <c r="L499" s="1"/>
  <c r="L498" s="1"/>
  <c r="L497" s="1"/>
  <c r="L496" s="1"/>
  <c r="L495" s="1"/>
  <c r="M502"/>
  <c r="M501" s="1"/>
  <c r="M500" s="1"/>
  <c r="M499" s="1"/>
  <c r="M498" s="1"/>
  <c r="M497" s="1"/>
  <c r="M496" s="1"/>
  <c r="M495" s="1"/>
  <c r="K359"/>
  <c r="K358" s="1"/>
  <c r="K350" s="1"/>
  <c r="K311"/>
  <c r="K310" s="1"/>
  <c r="K308" s="1"/>
  <c r="M311"/>
  <c r="M310" s="1"/>
  <c r="M308" s="1"/>
  <c r="K277"/>
  <c r="K276" s="1"/>
  <c r="K275" s="1"/>
  <c r="K258"/>
  <c r="K257" s="1"/>
  <c r="M259"/>
  <c r="M258" s="1"/>
  <c r="M257" s="1"/>
  <c r="L259"/>
  <c r="L258" s="1"/>
  <c r="L257" s="1"/>
  <c r="M192"/>
  <c r="K193"/>
  <c r="K192" s="1"/>
  <c r="M124"/>
  <c r="M123" s="1"/>
  <c r="M122" s="1"/>
  <c r="M121" s="1"/>
  <c r="M120" s="1"/>
  <c r="M119" s="1"/>
  <c r="L123"/>
  <c r="L122" s="1"/>
  <c r="L121" s="1"/>
  <c r="L120" s="1"/>
  <c r="L119" s="1"/>
  <c r="K25"/>
  <c r="K24" s="1"/>
  <c r="M392"/>
  <c r="M391" s="1"/>
  <c r="M396"/>
  <c r="M395" s="1"/>
  <c r="M491"/>
  <c r="M11" l="1"/>
  <c r="M10" s="1"/>
  <c r="M9" s="1"/>
  <c r="M390"/>
  <c r="M282"/>
  <c r="M281" s="1"/>
  <c r="M278" s="1"/>
  <c r="M147"/>
  <c r="M331"/>
  <c r="K536"/>
  <c r="K530" s="1"/>
  <c r="K529" s="1"/>
  <c r="K528" s="1"/>
  <c r="K527" s="1"/>
  <c r="K47"/>
  <c r="L282"/>
  <c r="M433"/>
  <c r="M536"/>
  <c r="M530" s="1"/>
  <c r="M529" s="1"/>
  <c r="M528" s="1"/>
  <c r="M527" s="1"/>
  <c r="M518" s="1"/>
  <c r="L387"/>
  <c r="L386" s="1"/>
  <c r="L385" s="1"/>
  <c r="L384" s="1"/>
  <c r="L383" s="1"/>
  <c r="L374" s="1"/>
  <c r="M142"/>
  <c r="L141"/>
  <c r="L140" s="1"/>
  <c r="K327"/>
  <c r="K326" s="1"/>
  <c r="K325" s="1"/>
  <c r="K324" s="1"/>
  <c r="K323" s="1"/>
  <c r="K297" s="1"/>
  <c r="K465"/>
  <c r="K464" s="1"/>
  <c r="K433" s="1"/>
  <c r="K425" s="1"/>
  <c r="L617"/>
  <c r="L616" s="1"/>
  <c r="L610" s="1"/>
  <c r="L609" s="1"/>
  <c r="L608" s="1"/>
  <c r="L607" s="1"/>
  <c r="K610"/>
  <c r="K609" s="1"/>
  <c r="K608" s="1"/>
  <c r="K607" s="1"/>
  <c r="K606" s="1"/>
  <c r="M228"/>
  <c r="K563"/>
  <c r="K562" s="1"/>
  <c r="K561" s="1"/>
  <c r="K560" s="1"/>
  <c r="L324"/>
  <c r="L323" s="1"/>
  <c r="L172"/>
  <c r="L165" s="1"/>
  <c r="L164" s="1"/>
  <c r="L415"/>
  <c r="L414" s="1"/>
  <c r="L413" s="1"/>
  <c r="L412" s="1"/>
  <c r="L256"/>
  <c r="K256"/>
  <c r="L563"/>
  <c r="L562" s="1"/>
  <c r="L561" s="1"/>
  <c r="M256"/>
  <c r="M563"/>
  <c r="M562" s="1"/>
  <c r="M561" s="1"/>
  <c r="M175"/>
  <c r="M174" s="1"/>
  <c r="M173" s="1"/>
  <c r="M172" s="1"/>
  <c r="M165" s="1"/>
  <c r="M164" s="1"/>
  <c r="M141"/>
  <c r="M140" s="1"/>
  <c r="M139" s="1"/>
  <c r="M138" s="1"/>
  <c r="M137" s="1"/>
  <c r="K172"/>
  <c r="K165" s="1"/>
  <c r="K164" s="1"/>
  <c r="K118" s="1"/>
  <c r="L281"/>
  <c r="K46"/>
  <c r="K45" s="1"/>
  <c r="K36" s="1"/>
  <c r="L364"/>
  <c r="L363" s="1"/>
  <c r="L362" s="1"/>
  <c r="L361" s="1"/>
  <c r="L360" s="1"/>
  <c r="L359" s="1"/>
  <c r="L358" s="1"/>
  <c r="L350" s="1"/>
  <c r="L490"/>
  <c r="L489" s="1"/>
  <c r="K559"/>
  <c r="L466"/>
  <c r="L465" s="1"/>
  <c r="L464" s="1"/>
  <c r="L433" s="1"/>
  <c r="L541"/>
  <c r="L540" s="1"/>
  <c r="M277"/>
  <c r="M276" s="1"/>
  <c r="M275" s="1"/>
  <c r="K21"/>
  <c r="K20" s="1"/>
  <c r="K19" s="1"/>
  <c r="K18" s="1"/>
  <c r="L21"/>
  <c r="L20" s="1"/>
  <c r="L19" s="1"/>
  <c r="L18" s="1"/>
  <c r="L139" l="1"/>
  <c r="L138" s="1"/>
  <c r="L137" s="1"/>
  <c r="L118" s="1"/>
  <c r="L278"/>
  <c r="L277" s="1"/>
  <c r="L276" s="1"/>
  <c r="L275" s="1"/>
  <c r="M328"/>
  <c r="M327" s="1"/>
  <c r="M326" s="1"/>
  <c r="M325" s="1"/>
  <c r="M324" s="1"/>
  <c r="M323" s="1"/>
  <c r="M118"/>
  <c r="K518"/>
  <c r="K411"/>
  <c r="L536"/>
  <c r="L530" s="1"/>
  <c r="L529" s="1"/>
  <c r="L528" s="1"/>
  <c r="L527" s="1"/>
  <c r="M387"/>
  <c r="M386" s="1"/>
  <c r="M385" s="1"/>
  <c r="M384" s="1"/>
  <c r="M383" s="1"/>
  <c r="M374" s="1"/>
  <c r="L488"/>
  <c r="L487" s="1"/>
  <c r="L486" s="1"/>
  <c r="L485" s="1"/>
  <c r="L425" s="1"/>
  <c r="L411" s="1"/>
  <c r="M560"/>
  <c r="M559" s="1"/>
  <c r="L560"/>
  <c r="L559" s="1"/>
  <c r="L606"/>
  <c r="K255"/>
  <c r="K254" s="1"/>
  <c r="K253" s="1"/>
  <c r="K250" s="1"/>
  <c r="L255"/>
  <c r="L254" s="1"/>
  <c r="M255"/>
  <c r="M254" s="1"/>
  <c r="M253" s="1"/>
  <c r="M250" s="1"/>
  <c r="L297"/>
  <c r="K410"/>
  <c r="K373" s="1"/>
  <c r="M490"/>
  <c r="M489" s="1"/>
  <c r="M364"/>
  <c r="M363" s="1"/>
  <c r="M362" s="1"/>
  <c r="M361" s="1"/>
  <c r="M360" s="1"/>
  <c r="M359" s="1"/>
  <c r="M358" s="1"/>
  <c r="M350" s="1"/>
  <c r="K8"/>
  <c r="L518" l="1"/>
  <c r="O118"/>
  <c r="L253"/>
  <c r="L250" s="1"/>
  <c r="M488"/>
  <c r="M487" s="1"/>
  <c r="M486" s="1"/>
  <c r="M485" s="1"/>
  <c r="M425" s="1"/>
  <c r="L410"/>
  <c r="K7"/>
  <c r="K6" s="1"/>
  <c r="L72"/>
  <c r="M305"/>
  <c r="M304" s="1"/>
  <c r="M303" s="1"/>
  <c r="M302" s="1"/>
  <c r="M628"/>
  <c r="M618" s="1"/>
  <c r="L68" l="1"/>
  <c r="M72"/>
  <c r="M411"/>
  <c r="M410" s="1"/>
  <c r="M373" s="1"/>
  <c r="L373"/>
  <c r="M617"/>
  <c r="M616" s="1"/>
  <c r="M610" s="1"/>
  <c r="M609" s="1"/>
  <c r="M608" s="1"/>
  <c r="M607" s="1"/>
  <c r="M606" s="1"/>
  <c r="M475"/>
  <c r="M300"/>
  <c r="M299" s="1"/>
  <c r="M298" s="1"/>
  <c r="M297" s="1"/>
  <c r="M68"/>
  <c r="L56"/>
  <c r="L53" s="1"/>
  <c r="L80" l="1"/>
  <c r="L67" s="1"/>
  <c r="L66" s="1"/>
  <c r="M96"/>
  <c r="L49"/>
  <c r="L48" s="1"/>
  <c r="M473"/>
  <c r="M474"/>
  <c r="M56"/>
  <c r="M80"/>
  <c r="M67" s="1"/>
  <c r="M66" s="1"/>
  <c r="M53" l="1"/>
  <c r="M49" s="1"/>
  <c r="M48" s="1"/>
  <c r="M47" s="1"/>
  <c r="M46" s="1"/>
  <c r="M45" s="1"/>
  <c r="M36" s="1"/>
  <c r="L47"/>
  <c r="L46" s="1"/>
  <c r="M34"/>
  <c r="M25" l="1"/>
  <c r="M24" s="1"/>
  <c r="M21" s="1"/>
  <c r="M20" s="1"/>
  <c r="M19" s="1"/>
  <c r="M18" s="1"/>
  <c r="L45"/>
  <c r="L36" s="1"/>
  <c r="L8" l="1"/>
  <c r="M8"/>
  <c r="M7" l="1"/>
  <c r="M6" s="1"/>
  <c r="L7"/>
  <c r="L6" s="1"/>
</calcChain>
</file>

<file path=xl/sharedStrings.xml><?xml version="1.0" encoding="utf-8"?>
<sst xmlns="http://schemas.openxmlformats.org/spreadsheetml/2006/main" count="5551" uniqueCount="432">
  <si>
    <t/>
  </si>
  <si>
    <t>Рубли</t>
  </si>
  <si>
    <t>Наименование</t>
  </si>
  <si>
    <t>ВЕД</t>
  </si>
  <si>
    <t>РЗ</t>
  </si>
  <si>
    <t>ПР</t>
  </si>
  <si>
    <t>ЦСР</t>
  </si>
  <si>
    <t>ВР</t>
  </si>
  <si>
    <t>КОСГУ</t>
  </si>
  <si>
    <t>ДОП</t>
  </si>
  <si>
    <t>РЕГ</t>
  </si>
  <si>
    <t>ВСЕГО</t>
  </si>
  <si>
    <t>Администрация муниципального образования "Город Удачный" Мирнинского района Республики Саха (Якутия)</t>
  </si>
  <si>
    <t>802</t>
  </si>
  <si>
    <t>Общегос.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</si>
  <si>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</si>
  <si>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</si>
  <si>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</si>
  <si>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</si>
  <si>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99 0 00 00000</t>
  </si>
  <si>
    <t>Руководство и управление в сфере установленных функций органов местного самоуправления</t>
  </si>
  <si>
    <t>99 1 00 00000</t>
  </si>
  <si>
    <t>Глава муниципального образования</t>
  </si>
  <si>
    <t>99 1 00 11600</t>
  </si>
  <si>
    <t>Расходы на выплаты персоналу</t>
  </si>
  <si>
    <t>100</t>
  </si>
  <si>
    <t>Расходы на выплаты персоналу гос.органов</t>
  </si>
  <si>
    <t>120</t>
  </si>
  <si>
    <t>ФОТ и страховые взносы</t>
  </si>
  <si>
    <t>121</t>
  </si>
  <si>
    <t>Заработная плата</t>
  </si>
  <si>
    <t>211</t>
  </si>
  <si>
    <t>Начисления на выплаты по оплате труда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</si>
  <si>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</si>
  <si>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</si>
  <si>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</si>
  <si>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содержание органов местного самоуправления</t>
  </si>
  <si>
    <t>99 1 00 11410</t>
  </si>
  <si>
    <t>Закупка товаров, работ и услуг для гос.нужд</t>
  </si>
  <si>
    <t>200</t>
  </si>
  <si>
    <t>Иные закупки товаров для государственных нужд</t>
  </si>
  <si>
    <t>240</t>
  </si>
  <si>
    <t>Закупка товаров в сфере инф.-комм.технологий</t>
  </si>
  <si>
    <t>242</t>
  </si>
  <si>
    <t>Увеличение стоимости прочих оборотных запасов (материалов)</t>
  </si>
  <si>
    <t>346</t>
  </si>
  <si>
    <t>Приобретение прочих материальных запасов</t>
  </si>
  <si>
    <t>1123</t>
  </si>
  <si>
    <t>Прочая закупка товаров для гос.нужд</t>
  </si>
  <si>
    <t>244</t>
  </si>
  <si>
    <t>Увеличение стоимости продуктов питания</t>
  </si>
  <si>
    <t>342</t>
  </si>
  <si>
    <t>Приобретение продуктов питания</t>
  </si>
  <si>
    <t>1120</t>
  </si>
  <si>
    <t>Увеличение стоимости прочих материальных запасов однократного применения</t>
  </si>
  <si>
    <t>349</t>
  </si>
  <si>
    <t>Приобретение (изготовление) подарочной и сувенирной продукции, не предназначенной для дальнейшей перепродажи</t>
  </si>
  <si>
    <t>1148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</si>
  <si>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</si>
  <si>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</si>
  <si>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Экономическое развитие и инновационная экономика</t>
  </si>
  <si>
    <t>27 0 00 00000</t>
  </si>
  <si>
    <t>Подготовка кадров для муниципальной службы</t>
  </si>
  <si>
    <t>27 4 00 00000</t>
  </si>
  <si>
    <t>Организация непрерывного образования муниципальных служащих по направлениям от органов местного самоуправления</t>
  </si>
  <si>
    <t>27 4 00 10010</t>
  </si>
  <si>
    <t>Прочие работы, услуги</t>
  </si>
  <si>
    <t>226</t>
  </si>
  <si>
    <t>Курсы повышения квалификации</t>
  </si>
  <si>
    <t>1139</t>
  </si>
  <si>
    <t>Иные выплаты персоналу, за исключением ФОТ</t>
  </si>
  <si>
    <t>122</t>
  </si>
  <si>
    <t>Прочие выплаты</t>
  </si>
  <si>
    <t>212</t>
  </si>
  <si>
    <t>Командировачные расходы</t>
  </si>
  <si>
    <t>1104</t>
  </si>
  <si>
    <t>Прочие несоциальные выплаты персоналу в натуральной форме</t>
  </si>
  <si>
    <t>214</t>
  </si>
  <si>
    <t>Проезд в отпуск</t>
  </si>
  <si>
    <t>1101</t>
  </si>
  <si>
    <t>Социальные компенсации персоналу в натуральной форме</t>
  </si>
  <si>
    <t>267</t>
  </si>
  <si>
    <t>Прочие компенсации по подстатье 212</t>
  </si>
  <si>
    <t>1124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</si>
  <si>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</si>
  <si>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</si>
  <si>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Услуги связи</t>
  </si>
  <si>
    <t>221</t>
  </si>
  <si>
    <t>Работы, услуги по содержанию имущества</t>
  </si>
  <si>
    <t>225</t>
  </si>
  <si>
    <t>Другие расходы по содержанию имущества</t>
  </si>
  <si>
    <t>1129</t>
  </si>
  <si>
    <t>Услуги в области информационных технологий</t>
  </si>
  <si>
    <t>1136</t>
  </si>
  <si>
    <t>Увелич.стоим ОС</t>
  </si>
  <si>
    <t>310</t>
  </si>
  <si>
    <t>приобретение (изготовление) основных средств</t>
  </si>
  <si>
    <t>1116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</si>
  <si>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</si>
  <si>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</si>
  <si>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>Транспортные услуги</t>
  </si>
  <si>
    <t>222</t>
  </si>
  <si>
    <t>Другие расходы по оплате транспортных услуг</t>
  </si>
  <si>
    <t>1125</t>
  </si>
  <si>
    <t>Коммунальные услуги</t>
  </si>
  <si>
    <t>223</t>
  </si>
  <si>
    <t>Оплата услуг отопления прочих поставщиков</t>
  </si>
  <si>
    <t>11072</t>
  </si>
  <si>
    <t>Электроэнергия</t>
  </si>
  <si>
    <t>1109</t>
  </si>
  <si>
    <t>Оплата услуг гор, холод. водоснаб, подвоз воды</t>
  </si>
  <si>
    <t>1110</t>
  </si>
  <si>
    <t>Оплата услуг канализации, ассенизации, водоотведен</t>
  </si>
  <si>
    <t>1126</t>
  </si>
  <si>
    <t>Другие расходы по оплате коммуслуг</t>
  </si>
  <si>
    <t>1127</t>
  </si>
  <si>
    <t>Текущий  и капитальный ремонт</t>
  </si>
  <si>
    <t>1105</t>
  </si>
  <si>
    <t>Оплата содержания помещений</t>
  </si>
  <si>
    <t>1111</t>
  </si>
  <si>
    <t>Подписка на периодические и справочные издания</t>
  </si>
  <si>
    <t>1137</t>
  </si>
  <si>
    <t>Иные работы и услуги по подстатье 226</t>
  </si>
  <si>
    <t>1140</t>
  </si>
  <si>
    <t>Страхование</t>
  </si>
  <si>
    <t>227</t>
  </si>
  <si>
    <t>услуги по страхованию</t>
  </si>
  <si>
    <t>1135</t>
  </si>
  <si>
    <t>Приобретение основных средств</t>
  </si>
  <si>
    <t>Увеличение стоимости горюче-смазочных материалов</t>
  </si>
  <si>
    <t>343</t>
  </si>
  <si>
    <t>Приобретение горюче-смазочных материалов</t>
  </si>
  <si>
    <t>1121</t>
  </si>
  <si>
    <t>Прочие непрограммные расходы</t>
  </si>
  <si>
    <t>99 5 00 00000</t>
  </si>
  <si>
    <t>Ежемесячные доплаты к трудовой пенсии лицам, замещавшим муниципальные должности и должности муниципальной службы</t>
  </si>
  <si>
    <t>99 5 00 71020</t>
  </si>
  <si>
    <t>Социальное обеспечение и иные выплаты населению</t>
  </si>
  <si>
    <t>300</t>
  </si>
  <si>
    <t>Соц.выплаты гражданам, кроме публ.норм.соц.выплат</t>
  </si>
  <si>
    <t>320</t>
  </si>
  <si>
    <t>Пособия, комп.гр-нам и иные соц.выплаты, кроме ПНО</t>
  </si>
  <si>
    <t>321</t>
  </si>
  <si>
    <t>Пенсии, пособия, выплачиваемые работодателями, нанимателями бывшим работникам</t>
  </si>
  <si>
    <t>264</t>
  </si>
  <si>
    <t>Другие выплаты по социальной помощи</t>
  </si>
  <si>
    <t>1142</t>
  </si>
  <si>
    <t>Другие общегосударственные вопросы</t>
  </si>
  <si>
    <t>13</t>
  </si>
  <si>
    <t>Развитие здравоохранения</t>
  </si>
  <si>
    <t>13 0 00 00000</t>
  </si>
  <si>
    <t>Совершенствование оказания медицинский помощи, включая профилактику заболеваний и формирование здорового образа жизни</t>
  </si>
  <si>
    <t>13 2 00 00000</t>
  </si>
  <si>
    <t>Создание условий для оказания медицинской помощи населению на территории муниципального образования</t>
  </si>
  <si>
    <t>13 2 00 10030</t>
  </si>
  <si>
    <t>Увеличение стоимости лекарственных препаратов и материалов, применяемых в медицинских целях</t>
  </si>
  <si>
    <t>341</t>
  </si>
  <si>
    <t>Медикаменты</t>
  </si>
  <si>
    <t>1119</t>
  </si>
  <si>
    <t>Управление муниципальной собственностью</t>
  </si>
  <si>
    <t>31 0 00 00000</t>
  </si>
  <si>
    <t>Развитие системы управления недвижимостью</t>
  </si>
  <si>
    <t>31 2 00 00000</t>
  </si>
  <si>
    <t>Учет и мониторинг муниципальной собственности</t>
  </si>
  <si>
    <t>31 2 00 10020</t>
  </si>
  <si>
    <t>Бюдж.инвестиции</t>
  </si>
  <si>
    <t>400</t>
  </si>
  <si>
    <t>Бюдж.инв.в объекты гос.собств.ФГУ</t>
  </si>
  <si>
    <t>410</t>
  </si>
  <si>
    <t>Бюдж.инв.в объекты гос.собств.БУ в рамках ГОЗ</t>
  </si>
  <si>
    <t>414</t>
  </si>
  <si>
    <t>Услуги, работы для целей капитальных вложений</t>
  </si>
  <si>
    <t>228</t>
  </si>
  <si>
    <t>Научно-иссл,опыт-констр, и прочие работы</t>
  </si>
  <si>
    <t>1130</t>
  </si>
  <si>
    <t>Оценка имущества для принятия управленческих решений</t>
  </si>
  <si>
    <t>31 2 00 10030</t>
  </si>
  <si>
    <t>Резервный фонд местной администрации</t>
  </si>
  <si>
    <t>99 5 00 71100</t>
  </si>
  <si>
    <t>Иные выплаты текущего характера физическим лицам</t>
  </si>
  <si>
    <t>296</t>
  </si>
  <si>
    <t>Иные расходы по подстатье 290</t>
  </si>
  <si>
    <t>1150</t>
  </si>
  <si>
    <t>Расходы по управлению муниципальным имуществом и земельными ресурсами</t>
  </si>
  <si>
    <t>99 5 00 91002</t>
  </si>
  <si>
    <t>Потребление электроэнергии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</si>
  <si>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</si>
  <si>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</si>
  <si>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</si>
  <si>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</si>
  <si>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им-во орг-ций и зем.налога</t>
  </si>
  <si>
    <t>851</t>
  </si>
  <si>
    <t>Налоги, пошлины и сборы</t>
  </si>
  <si>
    <t>291</t>
  </si>
  <si>
    <t>Уплата налогов, госпошлин и сборов</t>
  </si>
  <si>
    <t>1143</t>
  </si>
  <si>
    <t>Уплата прочих налогов, сборов и иных платежей</t>
  </si>
  <si>
    <t>852</t>
  </si>
  <si>
    <t>Расходы на исполнение судебных решений о взыскании из бюджета по искам юридических и физических лиц</t>
  </si>
  <si>
    <t>99 5 00 91017</t>
  </si>
  <si>
    <t>Уплата иных платежей</t>
  </si>
  <si>
    <t>853</t>
  </si>
  <si>
    <t>Выполнение других обязательств муниципальных образований</t>
  </si>
  <si>
    <t>99 5 00 91019</t>
  </si>
  <si>
    <t>Представительские расходы</t>
  </si>
  <si>
    <t>1149</t>
  </si>
  <si>
    <t>Приобретение подарочной и сувенирной продукции</t>
  </si>
  <si>
    <t>Условно утвержденные расходы</t>
  </si>
  <si>
    <t>99 9 00 00000</t>
  </si>
  <si>
    <t>Нац безоп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</si>
  <si>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</si>
  <si>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</si>
  <si>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Профилактика правонарушений</t>
  </si>
  <si>
    <t>17 0 00 00000</t>
  </si>
  <si>
    <t>Повышение эффективности работы  в сфере профилактики правонарушений</t>
  </si>
  <si>
    <t>17 1 00 00000</t>
  </si>
  <si>
    <t>Организация и проведение профилактических мероприятий</t>
  </si>
  <si>
    <t>17 1 00 10010</t>
  </si>
  <si>
    <t>Иные выплаты населению</t>
  </si>
  <si>
    <t>360</t>
  </si>
  <si>
    <t>Обеспечение безопасности жизнедеятельности населения Республики Саха (Якутия)</t>
  </si>
  <si>
    <t>22 0 00 00000</t>
  </si>
  <si>
    <t>Обеспечение пожарной безопасности, защита населения, территорий от чрезвычайных ситуаций, и гражданская оборона в Республике Саха (Якутия)</t>
  </si>
  <si>
    <t>22 2 00 00000</t>
  </si>
  <si>
    <t>Обеспечение мероприятий по пожарной безопасности, защиты населения, территорий от чрезвычайных ситуаций</t>
  </si>
  <si>
    <t>22 2 00 10050</t>
  </si>
  <si>
    <t>Нац экономика</t>
  </si>
  <si>
    <t>Сельское хозяйство и рыболовство</t>
  </si>
  <si>
    <t>05</t>
  </si>
  <si>
    <t>Расходы в области сельского хозяйства</t>
  </si>
  <si>
    <t>99 5 00 91005</t>
  </si>
  <si>
    <t>Транспорт</t>
  </si>
  <si>
    <t>08</t>
  </si>
  <si>
    <t>Развитие транспортного комплекса</t>
  </si>
  <si>
    <t>18 0 00 00000</t>
  </si>
  <si>
    <t>Автомобильный транспорт</t>
  </si>
  <si>
    <t>18 6 00 00000</t>
  </si>
  <si>
    <t>Субсидирование убытков от пассажирских перевозок</t>
  </si>
  <si>
    <t>18 6 00 10020</t>
  </si>
  <si>
    <t>Субсидии ЮЛ (кр. гос.учр.) и ФЛ - произв.товаров</t>
  </si>
  <si>
    <t>810</t>
  </si>
  <si>
    <t>Субсидия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</si>
  <si>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</si>
  <si>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Безвозмездные перечисления нефинансовым организациям государственного сектора на производство</t>
  </si>
  <si>
    <t>Организация пассажирских перевозок внутри муниципального образования автотранспортом</t>
  </si>
  <si>
    <t>18 6 00 10030</t>
  </si>
  <si>
    <t>Дорожное хозяйство (дорожные фонды)</t>
  </si>
  <si>
    <t>Дорожное хозяйство</t>
  </si>
  <si>
    <t>18 5 00 00000</t>
  </si>
  <si>
    <t>Содержание, текущий и капитальный ремонт автомобильных дорог общего пользования местного значения</t>
  </si>
  <si>
    <t>18 5 00 10010</t>
  </si>
  <si>
    <t>Другие вопросы в области национальной экономики</t>
  </si>
  <si>
    <t>12</t>
  </si>
  <si>
    <t>Развитие предпринимательства</t>
  </si>
  <si>
    <t>26 0 00 00000</t>
  </si>
  <si>
    <t>26 3 00 00000</t>
  </si>
  <si>
    <t>Предоставление грантов начинающим субъектам малого предпринимательства</t>
  </si>
  <si>
    <t>26 3 00 1005Г</t>
  </si>
  <si>
    <t>Безвозмездные перечисления организациям, за исключением государственных и муниципальных организаций</t>
  </si>
  <si>
    <t>Развитие системы управления земельными ресурсами</t>
  </si>
  <si>
    <t>31 4 00 00000</t>
  </si>
  <si>
    <t>Организация учета использования земель</t>
  </si>
  <si>
    <t>31 4 00 10030</t>
  </si>
  <si>
    <t>Проведение комплексных кадастровых работ на территориях населенных пунктов</t>
  </si>
  <si>
    <t>31 4 00 10050</t>
  </si>
  <si>
    <t>ЖКХ</t>
  </si>
  <si>
    <t>Жилищное хозяйство</t>
  </si>
  <si>
    <t>Обеспечение качественным жильем и повышение качества жилищно-коммунальных услуг</t>
  </si>
  <si>
    <t>20 0 00 00000</t>
  </si>
  <si>
    <t>Подпрограмма "Обеспечение граждан доступным и комфортным жильем"</t>
  </si>
  <si>
    <t>20 3 00 00000</t>
  </si>
  <si>
    <t>Переселение граждан из аварийного жилищного фонда (за счет средств МБ)</t>
  </si>
  <si>
    <t>Текущий и капитальный ремонт и рестоврация нефинансовых активов</t>
  </si>
  <si>
    <t>Имущественный взнос в некоммерческую организацию "Фонд капитального ремонта многоквартирных домов Республики Саха (Якутия)" на проведение капитального ремонта общего имущества</t>
  </si>
  <si>
    <t>99 5 00 11020</t>
  </si>
  <si>
    <t>Субсидии на возмещение затрат или недополученных доходов организациям жилищно-коммунального хозяйства</t>
  </si>
  <si>
    <t>99 5 00 91010</t>
  </si>
  <si>
    <t>Безвозмездные перечисления государственным и муниципальным организациям</t>
  </si>
  <si>
    <t>241</t>
  </si>
  <si>
    <t>Благоустройство</t>
  </si>
  <si>
    <t>Реализация мероприятий по энергосбережению и повышению энергетической эффективности</t>
  </si>
  <si>
    <t>20 А 00 00000</t>
  </si>
  <si>
    <t>Мероприятия по энергосбережению и повышению энергетической эффективности на объектах муниципальной собственности</t>
  </si>
  <si>
    <t>20 А 00 10010</t>
  </si>
  <si>
    <t>Арендная плата за пользование имуществом</t>
  </si>
  <si>
    <t>224</t>
  </si>
  <si>
    <t>23 0 00 00000</t>
  </si>
  <si>
    <t>Создание условий для повышения качества и комфорта территорий муниципальных образований Республики Саха (Якутия)</t>
  </si>
  <si>
    <t>23 1 00 00000</t>
  </si>
  <si>
    <t>Поддержка государственных программ субъектов Pоссийской Федерации и муниципальных программ формирования современной городской среды</t>
  </si>
  <si>
    <t>23 1 F2 55550</t>
  </si>
  <si>
    <t>Содействие развитию благоустройства территорий муниципальных образований</t>
  </si>
  <si>
    <t>23 2 00 00000</t>
  </si>
  <si>
    <t>Содержание и ремонт объектов уличного освещения</t>
  </si>
  <si>
    <t>23 2 00 10010</t>
  </si>
  <si>
    <t>Организация ритуальных услуг и содержание мест захоронения</t>
  </si>
  <si>
    <t>23 2 00 10030</t>
  </si>
  <si>
    <t>Содержание скверов и площадей</t>
  </si>
  <si>
    <t>23 2 00 10040</t>
  </si>
  <si>
    <t>Организация и утилизации бытовых и промышленных отходов, проведение рекультивации</t>
  </si>
  <si>
    <t>23 2 00 10060</t>
  </si>
  <si>
    <t>Прочие мероприятия по благоустройству</t>
  </si>
  <si>
    <t>23 2 00 10090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</si>
  <si>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</si>
  <si>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</si>
  <si>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Образование</t>
  </si>
  <si>
    <t>07</t>
  </si>
  <si>
    <t>Молодежная политика и оздоровление детей</t>
  </si>
  <si>
    <t>Реализация молодежной политики и патриотического воспитания граждан</t>
  </si>
  <si>
    <t>11 0 00 00000</t>
  </si>
  <si>
    <t>Создание условий для развития потенциала подрастающего поколения, молодежи</t>
  </si>
  <si>
    <t>11 2 00 00000</t>
  </si>
  <si>
    <t>Организация и проведение мероприятий в области муниципальной молодежной политики</t>
  </si>
  <si>
    <t>11 2 00 11020</t>
  </si>
  <si>
    <t>Премии и гранты</t>
  </si>
  <si>
    <t>350</t>
  </si>
  <si>
    <t>Культ, кино и СМИ</t>
  </si>
  <si>
    <t>Культура</t>
  </si>
  <si>
    <t>Развитие культуры</t>
  </si>
  <si>
    <t>10 0 00 00000</t>
  </si>
  <si>
    <t>Обеспечение прав граждан на участие в культурной жизни</t>
  </si>
  <si>
    <t>10 2 00 00000</t>
  </si>
  <si>
    <t>Культурно-массовые и информационно-просветительские мероприятия</t>
  </si>
  <si>
    <t>10 2 00 10002</t>
  </si>
  <si>
    <t>Межбюджетные трансферты</t>
  </si>
  <si>
    <t>500</t>
  </si>
  <si>
    <t>Иные межбюджетные трансферты</t>
  </si>
  <si>
    <t>540</t>
  </si>
  <si>
    <t>Перечисления другим бюджетам бюджетной системы Российской Федерации</t>
  </si>
  <si>
    <t>251</t>
  </si>
  <si>
    <t>Другие вопросы в области культуры, кинематографии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</si>
  <si>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</si>
  <si>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</si>
  <si>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Социальная политика</t>
  </si>
  <si>
    <t>10</t>
  </si>
  <si>
    <t>Социальное обеспечение населения</t>
  </si>
  <si>
    <t>Социальная поддержка граждан</t>
  </si>
  <si>
    <t>15 0 00 00000</t>
  </si>
  <si>
    <t>Меры социальной поддержки отдельных категорий граждан</t>
  </si>
  <si>
    <t>15 3 00 00000</t>
  </si>
  <si>
    <t>Иные социальные выплаты отдельным категориям граждан по муниципальным правовым актам муниципальных образований</t>
  </si>
  <si>
    <t>15 3 00 71020</t>
  </si>
  <si>
    <t>Публ.норм.соц.выплаты гражданам</t>
  </si>
  <si>
    <t>Пособия и компенсации по ПНО</t>
  </si>
  <si>
    <t>313</t>
  </si>
  <si>
    <t>Пособия по социальной помощи населению</t>
  </si>
  <si>
    <t>262</t>
  </si>
  <si>
    <t>Приобретение товаров, работ, услуг в пользу граждан в целях их социального обеспечения</t>
  </si>
  <si>
    <t>323</t>
  </si>
  <si>
    <t>Оказание материальной помощи гражданам</t>
  </si>
  <si>
    <t>1141</t>
  </si>
  <si>
    <t>Пенсии, пособия, выплачиваемые организациями сектора государственного управления</t>
  </si>
  <si>
    <t>263</t>
  </si>
  <si>
    <t>Обеспечение жильем молодых семей в рамках федеральной целевой программы "Жилище" на 2015 - 2020 годы (за счет средств МБ)</t>
  </si>
  <si>
    <t>20 3 00 L0200</t>
  </si>
  <si>
    <t>Физическая культура и спорт</t>
  </si>
  <si>
    <t>11</t>
  </si>
  <si>
    <t>Другие вопросы в области физической культуры и спорта</t>
  </si>
  <si>
    <t>Развитие физической культуры и спорта</t>
  </si>
  <si>
    <t>14 0 00 00000</t>
  </si>
  <si>
    <t>Развитие массового спорта</t>
  </si>
  <si>
    <t>14 2 00 00000</t>
  </si>
  <si>
    <t>Организация и проведение физкультурно-оздоровительных и спортивно-массовых мероприятий</t>
  </si>
  <si>
    <t>14 2 00 10010</t>
  </si>
  <si>
    <t>Расходы на выплаты персоналу казенных учреждений</t>
  </si>
  <si>
    <t>110</t>
  </si>
  <si>
    <t>Иные выплаты, за исключением фонда оплаты труда ка</t>
  </si>
  <si>
    <t>113</t>
  </si>
  <si>
    <t>Средства массовой информации</t>
  </si>
  <si>
    <t>Другие вопросы в области средств массовой информации</t>
  </si>
  <si>
    <t>Расходы в области массовой информации</t>
  </si>
  <si>
    <t>99 5 00 91001</t>
  </si>
  <si>
    <t>Межбюд. транс. общего характ. бюдж. суб.РФ и муниц</t>
  </si>
  <si>
    <t>14</t>
  </si>
  <si>
    <t>Прочие межбюджетные трансферты общего характера</t>
  </si>
  <si>
    <t>99 6 00 00000</t>
  </si>
  <si>
    <t>Субсидии, передаваемые в государственный бюджет  (отрицательный трансферт)</t>
  </si>
  <si>
    <t>99 6 00 88300</t>
  </si>
  <si>
    <t>Субсидии</t>
  </si>
  <si>
    <t>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</si>
  <si>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</si>
  <si>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</si>
  <si>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</si>
  <si>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</si>
  <si>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23 2 F2 55550</t>
  </si>
  <si>
    <t>Социальные компенсации персоналу</t>
  </si>
  <si>
    <t>Национальная  оборона</t>
  </si>
  <si>
    <t>Субвенция на осуществление первичного воинского учета на территориях, где отсутствуют военные комиссариаты (в части ГО, МП, ГП)</t>
  </si>
  <si>
    <t>99 5 00 51180</t>
  </si>
  <si>
    <t>Уточненный план расходов на 2021 год</t>
  </si>
  <si>
    <t>Проезд в учебный отпуск</t>
  </si>
  <si>
    <t>Мбковид</t>
  </si>
  <si>
    <t>Увеличение стоимости материальных запасов</t>
  </si>
  <si>
    <t>Оплата проезда в отпуск</t>
  </si>
  <si>
    <t>Оплата командировочных расходов</t>
  </si>
  <si>
    <t>Прочие услуги</t>
  </si>
  <si>
    <t>Заработная плата (за счет МБ)</t>
  </si>
  <si>
    <t>Субвенция на осуществление регистрации актов гражданского состояния</t>
  </si>
  <si>
    <t>Увеличение стоимости основных средств</t>
  </si>
  <si>
    <t>Субсидия из гос.бюджета РС (Я)</t>
  </si>
  <si>
    <t>99 5 00 63360</t>
  </si>
  <si>
    <t>21-55550-00000-0000</t>
  </si>
  <si>
    <t>МБТ из бюджета района</t>
  </si>
  <si>
    <t>Оплата выезд из РКС</t>
  </si>
  <si>
    <t>Реализация на территории РС (Якутия) проектов развития общественной инфраструктуры, основанных на местых инициативах (за счет средств ГБ)</t>
  </si>
  <si>
    <t>2320062650</t>
  </si>
  <si>
    <t>23200S2650</t>
  </si>
  <si>
    <t>Реализация на территории РС (Якутия) проектов развития общественной инфраструктуры, основанных на местых инициативах (за счет средств МБ)</t>
  </si>
  <si>
    <t>Уточнение доп.доходов, остатков</t>
  </si>
  <si>
    <t>Транспортные расходы по перевозке тел умерших</t>
  </si>
  <si>
    <t>Прочие услуги (документы территориального планирования)</t>
  </si>
  <si>
    <t>Прочие улуги</t>
  </si>
  <si>
    <t>Проектные работы</t>
  </si>
  <si>
    <t>Проведение текущих ремонтов</t>
  </si>
  <si>
    <t>Приобретение сувенирной продукции</t>
  </si>
  <si>
    <t>Приобретение материальных запасов</t>
  </si>
  <si>
    <t>185 И 16 4Д50</t>
  </si>
  <si>
    <t>14 2 00 62650</t>
  </si>
  <si>
    <t>14 2 00 S 2650</t>
  </si>
  <si>
    <t>Оплата проезда в учебный отпуск</t>
  </si>
  <si>
    <t>17 1 00 S2770</t>
  </si>
  <si>
    <t>185 И 1S 4Д50</t>
  </si>
  <si>
    <t>Увеличение стоимости строительных материалов</t>
  </si>
  <si>
    <t>Прочие усулуги (разработка ПСД)</t>
  </si>
  <si>
    <t>Проведение ремонтных работ</t>
  </si>
  <si>
    <t>17 1 00 62770</t>
  </si>
  <si>
    <t>Монтажные работы</t>
  </si>
  <si>
    <t>Исполнение расходов бюджета МО "Город Удачный" за 9 месяцев 2021 года</t>
  </si>
  <si>
    <t>Приложение 2</t>
  </si>
  <si>
    <t xml:space="preserve"> Исполненные </t>
  </si>
  <si>
    <t xml:space="preserve"> Не исполненные  назначения </t>
  </si>
  <si>
    <t xml:space="preserve"> % исполнения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</si>
</sst>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0"/>
      <name val="Arial Cyr"/>
      <charset val="204"/>
    </font>
    <font>
      <b/>
      <sz val="10"/>
      <color rgb="FFFFFF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87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 vertical="top" wrapText="1"/>
    </xf>
    <xf numFmtId="0" fontId="0" fillId="0" borderId="1" xfId="0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0" fillId="0" borderId="3" xfId="0" applyNumberForma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right" vertical="top" wrapText="1"/>
    </xf>
    <xf numFmtId="4" fontId="1" fillId="2" borderId="3" xfId="0" applyNumberFormat="1" applyFont="1" applyFill="1" applyBorder="1" applyAlignment="1">
      <alignment horizontal="right" vertical="top" wrapText="1"/>
    </xf>
    <xf numFmtId="4" fontId="1" fillId="3" borderId="3" xfId="0" applyNumberFormat="1" applyFont="1" applyFill="1" applyBorder="1" applyAlignment="1">
      <alignment horizontal="right" vertical="top" wrapText="1"/>
    </xf>
    <xf numFmtId="4" fontId="0" fillId="0" borderId="3" xfId="0" applyNumberFormat="1" applyFont="1" applyFill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right" vertical="top" wrapText="1"/>
    </xf>
    <xf numFmtId="4" fontId="1" fillId="2" borderId="2" xfId="0" applyNumberFormat="1" applyFont="1" applyFill="1" applyBorder="1" applyAlignment="1">
      <alignment horizontal="right" vertical="top" wrapText="1"/>
    </xf>
    <xf numFmtId="4" fontId="1" fillId="3" borderId="2" xfId="0" applyNumberFormat="1" applyFont="1" applyFill="1" applyBorder="1" applyAlignment="1">
      <alignment horizontal="right"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4" fontId="0" fillId="0" borderId="7" xfId="0" applyNumberFormat="1" applyFont="1" applyFill="1" applyBorder="1" applyAlignment="1">
      <alignment horizontal="right" vertical="top" wrapText="1"/>
    </xf>
    <xf numFmtId="4" fontId="1" fillId="0" borderId="9" xfId="0" applyNumberFormat="1" applyFont="1" applyFill="1" applyBorder="1" applyAlignment="1">
      <alignment horizontal="right" vertical="top" wrapText="1"/>
    </xf>
    <xf numFmtId="4" fontId="1" fillId="0" borderId="7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4" fontId="1" fillId="2" borderId="9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4" fontId="0" fillId="0" borderId="9" xfId="0" applyNumberFormat="1" applyFont="1" applyFill="1" applyBorder="1" applyAlignment="1">
      <alignment horizontal="right" vertical="top" wrapText="1"/>
    </xf>
    <xf numFmtId="43" fontId="0" fillId="0" borderId="0" xfId="0" applyNumberFormat="1" applyFont="1" applyFill="1" applyAlignment="1">
      <alignment vertical="top" wrapText="1"/>
    </xf>
    <xf numFmtId="43" fontId="6" fillId="0" borderId="2" xfId="0" applyNumberFormat="1" applyFont="1" applyFill="1" applyBorder="1" applyAlignment="1">
      <alignment horizontal="center" vertical="top" wrapText="1"/>
    </xf>
    <xf numFmtId="43" fontId="1" fillId="0" borderId="2" xfId="0" applyNumberFormat="1" applyFont="1" applyFill="1" applyBorder="1" applyAlignment="1">
      <alignment horizontal="right" vertical="center" wrapText="1"/>
    </xf>
    <xf numFmtId="43" fontId="1" fillId="0" borderId="6" xfId="0" applyNumberFormat="1" applyFont="1" applyFill="1" applyBorder="1" applyAlignment="1">
      <alignment horizontal="right" vertical="top" wrapText="1"/>
    </xf>
    <xf numFmtId="43" fontId="1" fillId="2" borderId="3" xfId="0" applyNumberFormat="1" applyFont="1" applyFill="1" applyBorder="1" applyAlignment="1">
      <alignment horizontal="right" vertical="top" wrapText="1"/>
    </xf>
    <xf numFmtId="43" fontId="1" fillId="3" borderId="3" xfId="0" applyNumberFormat="1" applyFont="1" applyFill="1" applyBorder="1" applyAlignment="1">
      <alignment horizontal="right" vertical="top" wrapText="1"/>
    </xf>
    <xf numFmtId="43" fontId="1" fillId="0" borderId="3" xfId="0" applyNumberFormat="1" applyFont="1" applyFill="1" applyBorder="1" applyAlignment="1">
      <alignment horizontal="right" vertical="top" wrapText="1"/>
    </xf>
    <xf numFmtId="43" fontId="0" fillId="0" borderId="6" xfId="0" applyNumberFormat="1" applyFont="1" applyFill="1" applyBorder="1" applyAlignment="1">
      <alignment vertical="top" wrapText="1"/>
    </xf>
    <xf numFmtId="43" fontId="1" fillId="3" borderId="2" xfId="0" applyNumberFormat="1" applyFont="1" applyFill="1" applyBorder="1" applyAlignment="1">
      <alignment horizontal="right" vertical="top" wrapText="1"/>
    </xf>
    <xf numFmtId="43" fontId="1" fillId="0" borderId="2" xfId="0" applyNumberFormat="1" applyFont="1" applyFill="1" applyBorder="1" applyAlignment="1">
      <alignment horizontal="right" vertical="top" wrapText="1"/>
    </xf>
    <xf numFmtId="43" fontId="3" fillId="0" borderId="6" xfId="0" applyNumberFormat="1" applyFont="1" applyFill="1" applyBorder="1" applyAlignment="1">
      <alignment horizontal="right" vertical="top" wrapText="1"/>
    </xf>
    <xf numFmtId="43" fontId="0" fillId="0" borderId="2" xfId="0" applyNumberFormat="1" applyFont="1" applyFill="1" applyBorder="1" applyAlignment="1">
      <alignment horizontal="right" vertical="top" wrapText="1"/>
    </xf>
    <xf numFmtId="43" fontId="0" fillId="0" borderId="2" xfId="0" applyNumberFormat="1" applyFont="1" applyFill="1" applyBorder="1" applyAlignment="1">
      <alignment vertical="top" wrapText="1"/>
    </xf>
    <xf numFmtId="43" fontId="0" fillId="0" borderId="8" xfId="0" applyNumberFormat="1" applyFont="1" applyFill="1" applyBorder="1" applyAlignment="1">
      <alignment vertical="top" wrapText="1"/>
    </xf>
    <xf numFmtId="43" fontId="1" fillId="3" borderId="6" xfId="0" applyNumberFormat="1" applyFont="1" applyFill="1" applyBorder="1" applyAlignment="1">
      <alignment horizontal="right" vertical="top" wrapText="1"/>
    </xf>
    <xf numFmtId="43" fontId="0" fillId="0" borderId="6" xfId="0" applyNumberFormat="1" applyFont="1" applyFill="1" applyBorder="1" applyAlignment="1">
      <alignment horizontal="right" vertical="top" wrapText="1"/>
    </xf>
    <xf numFmtId="43" fontId="1" fillId="0" borderId="9" xfId="0" applyNumberFormat="1" applyFont="1" applyFill="1" applyBorder="1" applyAlignment="1">
      <alignment horizontal="right" vertical="top" wrapText="1"/>
    </xf>
    <xf numFmtId="43" fontId="0" fillId="0" borderId="3" xfId="0" applyNumberFormat="1" applyFont="1" applyFill="1" applyBorder="1" applyAlignment="1">
      <alignment horizontal="right" vertical="top" wrapText="1"/>
    </xf>
    <xf numFmtId="43" fontId="0" fillId="0" borderId="11" xfId="0" applyNumberFormat="1" applyFont="1" applyFill="1" applyBorder="1" applyAlignment="1">
      <alignment vertical="top" wrapText="1"/>
    </xf>
    <xf numFmtId="43" fontId="1" fillId="2" borderId="9" xfId="0" applyNumberFormat="1" applyFont="1" applyFill="1" applyBorder="1" applyAlignment="1">
      <alignment horizontal="right" vertical="top" wrapText="1"/>
    </xf>
    <xf numFmtId="0" fontId="0" fillId="0" borderId="5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4" fontId="1" fillId="3" borderId="9" xfId="0" applyNumberFormat="1" applyFont="1" applyFill="1" applyBorder="1" applyAlignment="1">
      <alignment horizontal="right" vertical="top" wrapText="1"/>
    </xf>
    <xf numFmtId="43" fontId="1" fillId="3" borderId="9" xfId="0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 wrapText="1"/>
    </xf>
    <xf numFmtId="43" fontId="1" fillId="0" borderId="2" xfId="0" applyNumberFormat="1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43" fontId="1" fillId="3" borderId="2" xfId="0" applyNumberFormat="1" applyFont="1" applyFill="1" applyBorder="1" applyAlignment="1">
      <alignment vertical="top" wrapText="1"/>
    </xf>
    <xf numFmtId="43" fontId="0" fillId="0" borderId="9" xfId="0" applyNumberFormat="1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43" fontId="3" fillId="0" borderId="3" xfId="0" applyNumberFormat="1" applyFont="1" applyFill="1" applyBorder="1" applyAlignment="1">
      <alignment horizontal="right" vertical="top" wrapText="1"/>
    </xf>
    <xf numFmtId="0" fontId="0" fillId="0" borderId="5" xfId="0" applyFont="1" applyFill="1" applyBorder="1" applyAlignment="1">
      <alignment vertical="top" wrapText="1"/>
    </xf>
    <xf numFmtId="49" fontId="0" fillId="0" borderId="7" xfId="0" applyNumberForma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4" fontId="3" fillId="0" borderId="7" xfId="0" applyNumberFormat="1" applyFont="1" applyFill="1" applyBorder="1" applyAlignment="1">
      <alignment horizontal="right" vertical="top" wrapText="1"/>
    </xf>
    <xf numFmtId="0" fontId="0" fillId="0" borderId="2" xfId="0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4" fontId="3" fillId="0" borderId="8" xfId="0" applyNumberFormat="1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43" fontId="1" fillId="2" borderId="2" xfId="0" applyNumberFormat="1" applyFont="1" applyFill="1" applyBorder="1" applyAlignment="1">
      <alignment horizontal="right" vertical="top" wrapText="1"/>
    </xf>
    <xf numFmtId="0" fontId="0" fillId="0" borderId="15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vertical="top" wrapText="1"/>
    </xf>
    <xf numFmtId="43" fontId="3" fillId="0" borderId="2" xfId="0" applyNumberFormat="1" applyFont="1" applyFill="1" applyBorder="1" applyAlignment="1">
      <alignment horizontal="right" vertical="top" wrapText="1"/>
    </xf>
    <xf numFmtId="43" fontId="1" fillId="0" borderId="7" xfId="0" applyNumberFormat="1" applyFont="1" applyFill="1" applyBorder="1" applyAlignment="1">
      <alignment horizontal="right" vertical="top" wrapText="1"/>
    </xf>
    <xf numFmtId="43" fontId="0" fillId="0" borderId="12" xfId="0" applyNumberFormat="1" applyFont="1" applyFill="1" applyBorder="1" applyAlignment="1">
      <alignment horizontal="right" vertical="top" wrapText="1"/>
    </xf>
    <xf numFmtId="43" fontId="0" fillId="0" borderId="13" xfId="0" applyNumberFormat="1" applyFont="1" applyFill="1" applyBorder="1" applyAlignment="1">
      <alignment vertical="top" wrapText="1"/>
    </xf>
    <xf numFmtId="43" fontId="4" fillId="0" borderId="2" xfId="0" applyNumberFormat="1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43" fontId="0" fillId="0" borderId="10" xfId="0" applyNumberFormat="1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43" fontId="1" fillId="0" borderId="18" xfId="0" applyNumberFormat="1" applyFont="1" applyFill="1" applyBorder="1" applyAlignment="1">
      <alignment horizontal="right" vertical="top" wrapText="1"/>
    </xf>
    <xf numFmtId="4" fontId="0" fillId="0" borderId="8" xfId="0" applyNumberFormat="1" applyFont="1" applyFill="1" applyBorder="1" applyAlignment="1">
      <alignment horizontal="right" vertical="top" wrapText="1"/>
    </xf>
    <xf numFmtId="0" fontId="1" fillId="2" borderId="14" xfId="0" applyFont="1" applyFill="1" applyBorder="1" applyAlignment="1">
      <alignment horizontal="center" vertical="top" wrapText="1"/>
    </xf>
    <xf numFmtId="43" fontId="1" fillId="0" borderId="10" xfId="0" applyNumberFormat="1" applyFont="1" applyFill="1" applyBorder="1" applyAlignment="1">
      <alignment horizontal="right" vertical="top" wrapText="1"/>
    </xf>
    <xf numFmtId="43" fontId="0" fillId="0" borderId="19" xfId="0" applyNumberFormat="1" applyFont="1" applyFill="1" applyBorder="1" applyAlignment="1">
      <alignment vertical="top" wrapText="1"/>
    </xf>
    <xf numFmtId="43" fontId="0" fillId="0" borderId="21" xfId="0" applyNumberFormat="1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3" fontId="0" fillId="0" borderId="7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43" fontId="3" fillId="0" borderId="7" xfId="0" applyNumberFormat="1" applyFont="1" applyFill="1" applyBorder="1" applyAlignment="1">
      <alignment horizontal="right" vertical="top" wrapText="1"/>
    </xf>
    <xf numFmtId="43" fontId="0" fillId="0" borderId="11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5" xfId="0" applyFill="1" applyBorder="1" applyAlignment="1">
      <alignment horizontal="center" vertical="top" wrapText="1"/>
    </xf>
    <xf numFmtId="43" fontId="0" fillId="0" borderId="16" xfId="0" applyNumberFormat="1" applyFont="1" applyFill="1" applyBorder="1" applyAlignment="1">
      <alignment vertical="top" wrapText="1"/>
    </xf>
    <xf numFmtId="43" fontId="0" fillId="0" borderId="22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43" fontId="0" fillId="0" borderId="10" xfId="0" applyNumberFormat="1" applyFont="1" applyFill="1" applyBorder="1" applyAlignment="1">
      <alignment horizontal="right" vertical="top" wrapText="1"/>
    </xf>
    <xf numFmtId="43" fontId="0" fillId="0" borderId="8" xfId="0" applyNumberFormat="1" applyFont="1" applyFill="1" applyBorder="1" applyAlignment="1">
      <alignment horizontal="right" vertical="top" wrapText="1"/>
    </xf>
    <xf numFmtId="4" fontId="0" fillId="0" borderId="19" xfId="0" applyNumberFormat="1" applyFont="1" applyFill="1" applyBorder="1" applyAlignment="1">
      <alignment horizontal="right" vertical="top" wrapText="1"/>
    </xf>
    <xf numFmtId="4" fontId="0" fillId="0" borderId="6" xfId="0" applyNumberFormat="1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3" fontId="3" fillId="0" borderId="6" xfId="0" applyNumberFormat="1" applyFont="1" applyFill="1" applyBorder="1" applyAlignment="1">
      <alignment vertical="top" wrapText="1"/>
    </xf>
    <xf numFmtId="43" fontId="3" fillId="0" borderId="2" xfId="0" applyNumberFormat="1" applyFont="1" applyFill="1" applyBorder="1" applyAlignment="1">
      <alignment vertical="top" wrapText="1"/>
    </xf>
    <xf numFmtId="43" fontId="6" fillId="0" borderId="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right" vertical="top" wrapText="1"/>
    </xf>
    <xf numFmtId="4" fontId="1" fillId="2" borderId="6" xfId="0" applyNumberFormat="1" applyFont="1" applyFill="1" applyBorder="1" applyAlignment="1">
      <alignment horizontal="right" vertical="top" wrapText="1"/>
    </xf>
    <xf numFmtId="4" fontId="1" fillId="3" borderId="6" xfId="0" applyNumberFormat="1" applyFont="1" applyFill="1" applyBorder="1" applyAlignment="1">
      <alignment horizontal="right" vertical="top" wrapText="1"/>
    </xf>
    <xf numFmtId="4" fontId="0" fillId="0" borderId="6" xfId="0" applyNumberFormat="1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Fill="1" applyBorder="1" applyAlignment="1">
      <alignment vertical="top" wrapText="1"/>
    </xf>
    <xf numFmtId="4" fontId="1" fillId="3" borderId="6" xfId="0" applyNumberFormat="1" applyFont="1" applyFill="1" applyBorder="1" applyAlignment="1">
      <alignment vertical="top" wrapText="1"/>
    </xf>
    <xf numFmtId="4" fontId="1" fillId="0" borderId="19" xfId="0" applyNumberFormat="1" applyFont="1" applyFill="1" applyBorder="1" applyAlignment="1">
      <alignment horizontal="right" vertical="top" wrapText="1"/>
    </xf>
    <xf numFmtId="4" fontId="1" fillId="0" borderId="11" xfId="0" applyNumberFormat="1" applyFont="1" applyFill="1" applyBorder="1" applyAlignment="1">
      <alignment horizontal="right" vertical="top" wrapText="1"/>
    </xf>
    <xf numFmtId="43" fontId="1" fillId="2" borderId="19" xfId="0" applyNumberFormat="1" applyFont="1" applyFill="1" applyBorder="1" applyAlignment="1">
      <alignment horizontal="right" vertical="top" wrapText="1"/>
    </xf>
    <xf numFmtId="43" fontId="1" fillId="0" borderId="23" xfId="0" applyNumberFormat="1" applyFont="1" applyFill="1" applyBorder="1" applyAlignment="1">
      <alignment horizontal="right" vertical="top" wrapText="1"/>
    </xf>
    <xf numFmtId="4" fontId="0" fillId="0" borderId="19" xfId="0" applyNumberFormat="1" applyFont="1" applyFill="1" applyBorder="1" applyAlignment="1">
      <alignment vertical="top" wrapText="1"/>
    </xf>
    <xf numFmtId="4" fontId="1" fillId="2" borderId="19" xfId="0" applyNumberFormat="1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 wrapText="1"/>
    </xf>
    <xf numFmtId="4" fontId="0" fillId="0" borderId="11" xfId="0" applyNumberFormat="1" applyFont="1" applyFill="1" applyBorder="1" applyAlignment="1">
      <alignment horizontal="right" vertical="top" wrapText="1"/>
    </xf>
    <xf numFmtId="4" fontId="1" fillId="0" borderId="22" xfId="0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center" wrapText="1"/>
    </xf>
    <xf numFmtId="43" fontId="0" fillId="4" borderId="6" xfId="0" applyNumberFormat="1" applyFont="1" applyFill="1" applyBorder="1" applyAlignment="1">
      <alignment vertical="top" wrapText="1"/>
    </xf>
    <xf numFmtId="43" fontId="1" fillId="4" borderId="9" xfId="0" applyNumberFormat="1" applyFont="1" applyFill="1" applyBorder="1" applyAlignment="1">
      <alignment horizontal="right" vertical="top" wrapText="1"/>
    </xf>
    <xf numFmtId="43" fontId="1" fillId="4" borderId="3" xfId="0" applyNumberFormat="1" applyFont="1" applyFill="1" applyBorder="1" applyAlignment="1">
      <alignment horizontal="right" vertical="top" wrapText="1"/>
    </xf>
    <xf numFmtId="43" fontId="1" fillId="4" borderId="7" xfId="0" applyNumberFormat="1" applyFont="1" applyFill="1" applyBorder="1" applyAlignment="1">
      <alignment horizontal="right" vertical="top" wrapText="1"/>
    </xf>
    <xf numFmtId="43" fontId="0" fillId="4" borderId="2" xfId="0" applyNumberFormat="1" applyFont="1" applyFill="1" applyBorder="1" applyAlignment="1">
      <alignment vertical="top" wrapText="1"/>
    </xf>
    <xf numFmtId="43" fontId="0" fillId="4" borderId="20" xfId="0" applyNumberFormat="1" applyFont="1" applyFill="1" applyBorder="1" applyAlignment="1">
      <alignment vertical="top" wrapText="1"/>
    </xf>
    <xf numFmtId="43" fontId="0" fillId="4" borderId="3" xfId="0" applyNumberFormat="1" applyFont="1" applyFill="1" applyBorder="1" applyAlignment="1">
      <alignment horizontal="right" vertical="top" wrapText="1"/>
    </xf>
    <xf numFmtId="43" fontId="0" fillId="4" borderId="0" xfId="0" applyNumberFormat="1" applyFont="1" applyFill="1" applyBorder="1" applyAlignment="1">
      <alignment vertical="top" wrapText="1"/>
    </xf>
    <xf numFmtId="4" fontId="0" fillId="4" borderId="3" xfId="0" applyNumberFormat="1" applyFont="1" applyFill="1" applyBorder="1" applyAlignment="1">
      <alignment horizontal="right" vertical="top" wrapText="1"/>
    </xf>
    <xf numFmtId="43" fontId="0" fillId="4" borderId="12" xfId="0" applyNumberFormat="1" applyFont="1" applyFill="1" applyBorder="1" applyAlignment="1">
      <alignment horizontal="right" vertical="top" wrapText="1"/>
    </xf>
    <xf numFmtId="43" fontId="0" fillId="4" borderId="17" xfId="0" applyNumberFormat="1" applyFont="1" applyFill="1" applyBorder="1" applyAlignment="1">
      <alignment vertical="top" wrapText="1"/>
    </xf>
    <xf numFmtId="43" fontId="1" fillId="4" borderId="12" xfId="0" applyNumberFormat="1" applyFont="1" applyFill="1" applyBorder="1" applyAlignment="1">
      <alignment horizontal="right" vertical="top" wrapText="1"/>
    </xf>
    <xf numFmtId="43" fontId="3" fillId="4" borderId="3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75;&#1085;&#1086;&#1079;%20&#1073;&#1102;&#1076;&#1078;&#1077;&#1090;&#1072;%20&#1085;&#1072;%202022-2024/&#1085;&#1072;%2001.10.20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5">
          <cell r="P15">
            <v>3166.5</v>
          </cell>
        </row>
        <row r="16">
          <cell r="P16">
            <v>68024.67</v>
          </cell>
        </row>
        <row r="21">
          <cell r="P21">
            <v>169149</v>
          </cell>
        </row>
        <row r="22">
          <cell r="P22">
            <v>52615209.740000002</v>
          </cell>
        </row>
        <row r="23">
          <cell r="P23">
            <v>192315.96</v>
          </cell>
        </row>
        <row r="24">
          <cell r="P24">
            <v>67200</v>
          </cell>
        </row>
        <row r="25">
          <cell r="P25">
            <v>2543453.0699999998</v>
          </cell>
        </row>
        <row r="27">
          <cell r="P27">
            <v>94276</v>
          </cell>
        </row>
        <row r="28">
          <cell r="P28">
            <v>37510</v>
          </cell>
        </row>
        <row r="30">
          <cell r="P30">
            <v>213874.93</v>
          </cell>
        </row>
        <row r="31">
          <cell r="P31">
            <v>14717877.75</v>
          </cell>
        </row>
        <row r="32">
          <cell r="P32">
            <v>253399.93</v>
          </cell>
        </row>
        <row r="33">
          <cell r="P33">
            <v>264603.90999999997</v>
          </cell>
        </row>
        <row r="34">
          <cell r="P34">
            <v>877669.85</v>
          </cell>
        </row>
        <row r="35">
          <cell r="P35">
            <v>211800</v>
          </cell>
        </row>
        <row r="36">
          <cell r="P36">
            <v>412470.72</v>
          </cell>
        </row>
        <row r="37">
          <cell r="P37">
            <v>108313</v>
          </cell>
        </row>
        <row r="40">
          <cell r="P40">
            <v>69917.86</v>
          </cell>
        </row>
        <row r="41">
          <cell r="P41">
            <v>21682.48</v>
          </cell>
        </row>
        <row r="43">
          <cell r="P43">
            <v>56520</v>
          </cell>
        </row>
        <row r="44">
          <cell r="P44">
            <v>292010.09000000003</v>
          </cell>
        </row>
        <row r="45">
          <cell r="P45">
            <v>137280.66</v>
          </cell>
        </row>
        <row r="46">
          <cell r="P46">
            <v>112000</v>
          </cell>
        </row>
        <row r="47">
          <cell r="P47">
            <v>12061.74</v>
          </cell>
        </row>
        <row r="48">
          <cell r="P48">
            <v>643597.32999999996</v>
          </cell>
        </row>
        <row r="49">
          <cell r="P49">
            <v>1992.27</v>
          </cell>
        </row>
        <row r="50">
          <cell r="P50">
            <v>114752.68</v>
          </cell>
        </row>
        <row r="51">
          <cell r="P51">
            <v>422138.55</v>
          </cell>
        </row>
        <row r="52">
          <cell r="P52">
            <v>930624.09</v>
          </cell>
        </row>
        <row r="54">
          <cell r="P54">
            <v>502926.97</v>
          </cell>
        </row>
        <row r="72">
          <cell r="P72">
            <v>178334.84</v>
          </cell>
        </row>
        <row r="74">
          <cell r="P74">
            <v>18476.04</v>
          </cell>
        </row>
        <row r="76">
          <cell r="P76">
            <v>3383.96</v>
          </cell>
        </row>
        <row r="77">
          <cell r="P77">
            <v>2410885.33</v>
          </cell>
        </row>
        <row r="78">
          <cell r="P78">
            <v>252248.4</v>
          </cell>
        </row>
        <row r="79">
          <cell r="P79">
            <v>876600</v>
          </cell>
        </row>
        <row r="80">
          <cell r="P80">
            <v>333459</v>
          </cell>
        </row>
        <row r="81">
          <cell r="P81">
            <v>327881.74</v>
          </cell>
        </row>
        <row r="82">
          <cell r="P82">
            <v>1795561.46</v>
          </cell>
        </row>
        <row r="84">
          <cell r="P84">
            <v>150000</v>
          </cell>
        </row>
        <row r="85">
          <cell r="P85">
            <v>1331741.05</v>
          </cell>
        </row>
        <row r="86">
          <cell r="P86">
            <v>21000</v>
          </cell>
        </row>
        <row r="87">
          <cell r="P87">
            <v>17454.13</v>
          </cell>
        </row>
        <row r="90">
          <cell r="P90">
            <v>622448.53</v>
          </cell>
        </row>
        <row r="91">
          <cell r="P91">
            <v>209004.13</v>
          </cell>
        </row>
        <row r="92">
          <cell r="P92">
            <v>183.36</v>
          </cell>
        </row>
        <row r="94">
          <cell r="P94">
            <v>833063.31</v>
          </cell>
        </row>
        <row r="95">
          <cell r="P95">
            <v>434903.26</v>
          </cell>
        </row>
        <row r="96">
          <cell r="P96">
            <v>83997.6</v>
          </cell>
        </row>
        <row r="97">
          <cell r="P97">
            <v>81737.27</v>
          </cell>
        </row>
        <row r="98">
          <cell r="P98">
            <v>5965607.2800000003</v>
          </cell>
        </row>
        <row r="99">
          <cell r="P99">
            <v>1961490.74</v>
          </cell>
        </row>
        <row r="101">
          <cell r="P101">
            <v>59500.5</v>
          </cell>
        </row>
        <row r="102">
          <cell r="P102">
            <v>2245.87</v>
          </cell>
        </row>
        <row r="104">
          <cell r="P104">
            <v>138591</v>
          </cell>
        </row>
        <row r="106">
          <cell r="P106">
            <v>72742</v>
          </cell>
        </row>
        <row r="107">
          <cell r="P107">
            <v>47679</v>
          </cell>
        </row>
        <row r="108">
          <cell r="P108">
            <v>62680</v>
          </cell>
        </row>
        <row r="111">
          <cell r="P111">
            <v>96761.11</v>
          </cell>
        </row>
        <row r="112">
          <cell r="P112">
            <v>144720</v>
          </cell>
        </row>
        <row r="114">
          <cell r="P114">
            <v>14040</v>
          </cell>
        </row>
        <row r="121">
          <cell r="P121">
            <v>1699308.88</v>
          </cell>
        </row>
        <row r="123">
          <cell r="P123">
            <v>11684.4</v>
          </cell>
        </row>
        <row r="124">
          <cell r="P124">
            <v>1870</v>
          </cell>
        </row>
        <row r="126">
          <cell r="P126">
            <v>234021.04</v>
          </cell>
        </row>
        <row r="127">
          <cell r="P127">
            <v>20762.8</v>
          </cell>
        </row>
        <row r="129">
          <cell r="P129">
            <v>28500</v>
          </cell>
        </row>
        <row r="131">
          <cell r="P131">
            <v>411098.24</v>
          </cell>
        </row>
        <row r="133">
          <cell r="P133">
            <v>11023.12</v>
          </cell>
        </row>
        <row r="136">
          <cell r="P136">
            <v>82221.7</v>
          </cell>
        </row>
        <row r="144">
          <cell r="P144">
            <v>7496</v>
          </cell>
        </row>
        <row r="146">
          <cell r="P146">
            <v>95234.37</v>
          </cell>
        </row>
        <row r="147">
          <cell r="P147">
            <v>265364</v>
          </cell>
        </row>
        <row r="148">
          <cell r="P148">
            <v>1303554.21</v>
          </cell>
        </row>
        <row r="149">
          <cell r="P149">
            <v>7302.75</v>
          </cell>
        </row>
        <row r="150">
          <cell r="P150">
            <v>5830</v>
          </cell>
        </row>
        <row r="151">
          <cell r="P151">
            <v>461498.8</v>
          </cell>
        </row>
        <row r="157">
          <cell r="P157">
            <v>106587.08</v>
          </cell>
        </row>
        <row r="162">
          <cell r="P162">
            <v>19911.330000000002</v>
          </cell>
        </row>
        <row r="172">
          <cell r="P172">
            <v>170486.2</v>
          </cell>
        </row>
        <row r="174">
          <cell r="P174">
            <v>33286.42</v>
          </cell>
        </row>
        <row r="175">
          <cell r="P175">
            <v>3290.7</v>
          </cell>
        </row>
        <row r="186">
          <cell r="P186">
            <v>37905</v>
          </cell>
        </row>
        <row r="192">
          <cell r="P192">
            <v>2604814.94</v>
          </cell>
        </row>
        <row r="200">
          <cell r="P200">
            <v>7701090.3499999996</v>
          </cell>
        </row>
        <row r="205">
          <cell r="P205">
            <v>100685.64</v>
          </cell>
        </row>
        <row r="215">
          <cell r="P215">
            <v>49000</v>
          </cell>
        </row>
        <row r="216">
          <cell r="P216">
            <v>183225.71</v>
          </cell>
        </row>
        <row r="226">
          <cell r="P226">
            <v>12000</v>
          </cell>
        </row>
        <row r="227">
          <cell r="P227">
            <v>150064</v>
          </cell>
        </row>
        <row r="230">
          <cell r="P230">
            <v>76101</v>
          </cell>
        </row>
        <row r="232">
          <cell r="P232">
            <v>834553.81</v>
          </cell>
        </row>
        <row r="239">
          <cell r="P239">
            <v>10598.7</v>
          </cell>
        </row>
        <row r="242">
          <cell r="P242">
            <v>259236.6</v>
          </cell>
        </row>
        <row r="244">
          <cell r="P244">
            <v>171600</v>
          </cell>
        </row>
        <row r="246">
          <cell r="P246">
            <v>570855.41</v>
          </cell>
        </row>
        <row r="247">
          <cell r="P247">
            <v>826415.25</v>
          </cell>
        </row>
        <row r="248">
          <cell r="P248">
            <v>444046.32</v>
          </cell>
        </row>
        <row r="249">
          <cell r="P249">
            <v>5676486.7199999997</v>
          </cell>
        </row>
        <row r="252">
          <cell r="P252">
            <v>499497.62</v>
          </cell>
        </row>
        <row r="253">
          <cell r="P253">
            <v>425158.89</v>
          </cell>
        </row>
        <row r="256">
          <cell r="P256">
            <v>4433811.25</v>
          </cell>
        </row>
        <row r="257">
          <cell r="P257">
            <v>1809472.22</v>
          </cell>
        </row>
        <row r="258">
          <cell r="P258">
            <v>675049.47</v>
          </cell>
        </row>
        <row r="261">
          <cell r="P261">
            <v>1380000</v>
          </cell>
        </row>
        <row r="263">
          <cell r="P263">
            <v>120000</v>
          </cell>
        </row>
        <row r="266">
          <cell r="P266">
            <v>16339934.15</v>
          </cell>
        </row>
        <row r="267">
          <cell r="P267">
            <v>1997460.57</v>
          </cell>
        </row>
        <row r="279">
          <cell r="P279">
            <v>509940.92</v>
          </cell>
        </row>
        <row r="280">
          <cell r="P280">
            <v>25615.8</v>
          </cell>
        </row>
        <row r="281">
          <cell r="P281">
            <v>22079.16</v>
          </cell>
        </row>
        <row r="282">
          <cell r="P282">
            <v>261006.6</v>
          </cell>
        </row>
        <row r="283">
          <cell r="P283">
            <v>475100</v>
          </cell>
        </row>
        <row r="293">
          <cell r="P293">
            <v>90000</v>
          </cell>
        </row>
        <row r="300">
          <cell r="P300">
            <v>379520</v>
          </cell>
        </row>
        <row r="304">
          <cell r="P304">
            <v>593715.5</v>
          </cell>
        </row>
        <row r="305">
          <cell r="P305">
            <v>8242.2800000000007</v>
          </cell>
        </row>
        <row r="306">
          <cell r="P306">
            <v>367519.93</v>
          </cell>
        </row>
        <row r="307">
          <cell r="P307">
            <v>1263990.05</v>
          </cell>
        </row>
        <row r="308">
          <cell r="P308">
            <v>405000</v>
          </cell>
        </row>
        <row r="321">
          <cell r="P321">
            <v>278600</v>
          </cell>
        </row>
        <row r="322">
          <cell r="P322">
            <v>177500.45</v>
          </cell>
        </row>
        <row r="323">
          <cell r="P323">
            <v>2544182.21</v>
          </cell>
        </row>
        <row r="324">
          <cell r="P324">
            <v>122899</v>
          </cell>
        </row>
        <row r="330">
          <cell r="P330">
            <v>744000</v>
          </cell>
        </row>
        <row r="333">
          <cell r="P333">
            <v>36200</v>
          </cell>
        </row>
        <row r="342">
          <cell r="P342">
            <v>1621575</v>
          </cell>
        </row>
        <row r="343">
          <cell r="P343">
            <v>65504</v>
          </cell>
        </row>
        <row r="344">
          <cell r="P344">
            <v>359227.65</v>
          </cell>
        </row>
        <row r="346">
          <cell r="P346">
            <v>27420</v>
          </cell>
        </row>
        <row r="347">
          <cell r="P347">
            <v>1441696.19</v>
          </cell>
        </row>
        <row r="348">
          <cell r="P348">
            <v>31200</v>
          </cell>
        </row>
        <row r="361">
          <cell r="P361">
            <v>20690</v>
          </cell>
        </row>
        <row r="366">
          <cell r="P366">
            <v>1379681.84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3"/>
  <sheetViews>
    <sheetView tabSelected="1" view="pageBreakPreview" zoomScale="110" zoomScaleNormal="100" zoomScaleSheetLayoutView="110" workbookViewId="0">
      <selection activeCell="O607" sqref="O607"/>
    </sheetView>
  </sheetViews>
  <sheetFormatPr defaultRowHeight="12.75"/>
  <cols>
    <col min="1" max="1" width="37.1640625" customWidth="1"/>
    <col min="2" max="2" width="9"/>
    <col min="3" max="3" width="6.33203125"/>
    <col min="4" max="4" width="6.1640625"/>
    <col min="5" max="5" width="19" customWidth="1"/>
    <col min="6" max="6" width="6"/>
    <col min="7" max="7" width="9.5" bestFit="1" customWidth="1"/>
    <col min="8" max="8" width="3" customWidth="1"/>
    <col min="9" max="9" width="6.6640625" customWidth="1"/>
    <col min="10" max="10" width="19.33203125" customWidth="1"/>
    <col min="11" max="11" width="21.6640625" style="43" hidden="1" customWidth="1"/>
    <col min="12" max="12" width="21.5" style="43" customWidth="1"/>
    <col min="13" max="13" width="20.5" customWidth="1"/>
    <col min="14" max="14" width="14" customWidth="1"/>
    <col min="15" max="15" width="17" bestFit="1" customWidth="1"/>
    <col min="16" max="16" width="14.83203125" bestFit="1" customWidth="1"/>
  </cols>
  <sheetData>
    <row r="1" spans="1:16">
      <c r="A1" t="s">
        <v>0</v>
      </c>
    </row>
    <row r="2" spans="1:16" ht="22.5" customHeight="1">
      <c r="A2" s="184" t="s">
        <v>428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6" ht="21" customHeight="1">
      <c r="A3" s="186" t="s">
        <v>427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</row>
    <row r="4" spans="1:16" ht="17.25" customHeight="1">
      <c r="A4" s="183" t="s">
        <v>1</v>
      </c>
      <c r="B4" s="183"/>
      <c r="C4" s="183"/>
      <c r="D4" s="183"/>
      <c r="E4" s="183"/>
      <c r="F4" s="183"/>
      <c r="G4" s="183"/>
      <c r="H4" s="183"/>
      <c r="I4" s="183"/>
      <c r="J4" s="183"/>
    </row>
    <row r="5" spans="1:16" ht="38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26" t="s">
        <v>389</v>
      </c>
      <c r="K5" s="44" t="s">
        <v>408</v>
      </c>
      <c r="L5" s="150" t="s">
        <v>429</v>
      </c>
      <c r="M5" s="151" t="s">
        <v>430</v>
      </c>
      <c r="N5" s="169" t="s">
        <v>431</v>
      </c>
    </row>
    <row r="6" spans="1:16">
      <c r="A6" s="2" t="s">
        <v>11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/>
      <c r="J6" s="20">
        <v>341640529.50590003</v>
      </c>
      <c r="K6" s="45">
        <f t="shared" ref="K6:L6" si="0">K7</f>
        <v>0</v>
      </c>
      <c r="L6" s="45">
        <f t="shared" si="0"/>
        <v>165063730.28999999</v>
      </c>
      <c r="M6" s="152">
        <f>M7</f>
        <v>176576799.21590003</v>
      </c>
      <c r="N6" s="68">
        <f>L6/J6*100</f>
        <v>48.315031746591821</v>
      </c>
      <c r="O6" s="43">
        <f>J6-L6</f>
        <v>176576799.21590003</v>
      </c>
    </row>
    <row r="7" spans="1:16" ht="51">
      <c r="A7" s="3" t="s">
        <v>12</v>
      </c>
      <c r="B7" s="4" t="s">
        <v>13</v>
      </c>
      <c r="C7" s="4" t="s">
        <v>0</v>
      </c>
      <c r="D7" s="4" t="s">
        <v>0</v>
      </c>
      <c r="E7" s="4" t="s">
        <v>0</v>
      </c>
      <c r="F7" s="4" t="s">
        <v>0</v>
      </c>
      <c r="G7" s="4" t="s">
        <v>0</v>
      </c>
      <c r="H7" s="4" t="s">
        <v>0</v>
      </c>
      <c r="I7" s="4" t="s">
        <v>0</v>
      </c>
      <c r="J7" s="27">
        <v>341640529.50590003</v>
      </c>
      <c r="K7" s="52">
        <f>K8+K250+K297+K373+K495+K518+K559+K606+K637+K650+K228</f>
        <v>0</v>
      </c>
      <c r="L7" s="46">
        <f>L8+L250+L297+L373+L495+L518+L559+L606+L637+L650+L228</f>
        <v>165063730.28999999</v>
      </c>
      <c r="M7" s="153">
        <f>M8+M250+M297+M373+M495+M518+M559+M606+M637+M650+M228</f>
        <v>176576799.21590003</v>
      </c>
      <c r="N7" s="55"/>
    </row>
    <row r="8" spans="1:16">
      <c r="A8" s="7" t="s">
        <v>14</v>
      </c>
      <c r="B8" s="8" t="s">
        <v>13</v>
      </c>
      <c r="C8" s="8" t="s">
        <v>15</v>
      </c>
      <c r="D8" s="8" t="s">
        <v>0</v>
      </c>
      <c r="E8" s="8" t="s">
        <v>0</v>
      </c>
      <c r="F8" s="8" t="s">
        <v>0</v>
      </c>
      <c r="G8" s="8" t="s">
        <v>0</v>
      </c>
      <c r="H8" s="8" t="s">
        <v>0</v>
      </c>
      <c r="I8" s="8" t="s">
        <v>0</v>
      </c>
      <c r="J8" s="28">
        <v>144560050.2559</v>
      </c>
      <c r="K8" s="47">
        <f t="shared" ref="K8:M8" si="1">K9+K18+K36+K118+K117</f>
        <v>0</v>
      </c>
      <c r="L8" s="22">
        <f>L9+L18+L36+L118+L117</f>
        <v>99442228.049999997</v>
      </c>
      <c r="M8" s="154">
        <f t="shared" si="1"/>
        <v>45117822.205899991</v>
      </c>
      <c r="N8" s="154">
        <f>L8/J8*100</f>
        <v>68.789563834522411</v>
      </c>
      <c r="O8" s="43">
        <f>J8-L8</f>
        <v>45117822.205899999</v>
      </c>
    </row>
    <row r="9" spans="1:16" ht="51">
      <c r="A9" s="9" t="s">
        <v>16</v>
      </c>
      <c r="B9" s="10" t="s">
        <v>13</v>
      </c>
      <c r="C9" s="10" t="s">
        <v>15</v>
      </c>
      <c r="D9" s="10" t="s">
        <v>17</v>
      </c>
      <c r="E9" s="10" t="s">
        <v>0</v>
      </c>
      <c r="F9" s="10" t="s">
        <v>0</v>
      </c>
      <c r="G9" s="10" t="s">
        <v>0</v>
      </c>
      <c r="H9" s="10" t="s">
        <v>0</v>
      </c>
      <c r="I9" s="10" t="s">
        <v>0</v>
      </c>
      <c r="J9" s="23">
        <v>5494106.1900000004</v>
      </c>
      <c r="K9" s="48">
        <f t="shared" ref="K9:M14" si="2">K10</f>
        <v>0</v>
      </c>
      <c r="L9" s="48">
        <f t="shared" si="2"/>
        <v>3288675.17</v>
      </c>
      <c r="M9" s="155">
        <f>M10</f>
        <v>2205431.02</v>
      </c>
      <c r="N9" s="155"/>
      <c r="O9" s="43"/>
      <c r="P9" s="43"/>
    </row>
    <row r="10" spans="1:16">
      <c r="A10" s="3" t="s">
        <v>18</v>
      </c>
      <c r="B10" s="4" t="s">
        <v>13</v>
      </c>
      <c r="C10" s="4" t="s">
        <v>15</v>
      </c>
      <c r="D10" s="4" t="s">
        <v>17</v>
      </c>
      <c r="E10" s="4" t="s">
        <v>19</v>
      </c>
      <c r="F10" s="4" t="s">
        <v>0</v>
      </c>
      <c r="G10" s="4" t="s">
        <v>0</v>
      </c>
      <c r="H10" s="4" t="s">
        <v>0</v>
      </c>
      <c r="I10" s="4" t="s">
        <v>0</v>
      </c>
      <c r="J10" s="21">
        <v>5494106.1900000004</v>
      </c>
      <c r="K10" s="49">
        <f t="shared" si="2"/>
        <v>0</v>
      </c>
      <c r="L10" s="49">
        <f t="shared" si="2"/>
        <v>3288675.17</v>
      </c>
      <c r="M10" s="153">
        <f t="shared" si="2"/>
        <v>2205431.02</v>
      </c>
      <c r="N10" s="55"/>
    </row>
    <row r="11" spans="1:16" ht="38.25">
      <c r="A11" s="3" t="s">
        <v>20</v>
      </c>
      <c r="B11" s="4" t="s">
        <v>13</v>
      </c>
      <c r="C11" s="4" t="s">
        <v>15</v>
      </c>
      <c r="D11" s="4" t="s">
        <v>17</v>
      </c>
      <c r="E11" s="4" t="s">
        <v>21</v>
      </c>
      <c r="F11" s="4" t="s">
        <v>0</v>
      </c>
      <c r="G11" s="4" t="s">
        <v>0</v>
      </c>
      <c r="H11" s="4" t="s">
        <v>0</v>
      </c>
      <c r="I11" s="4" t="s">
        <v>0</v>
      </c>
      <c r="J11" s="21">
        <v>5494106.1900000004</v>
      </c>
      <c r="K11" s="49">
        <f t="shared" si="2"/>
        <v>0</v>
      </c>
      <c r="L11" s="49">
        <f t="shared" si="2"/>
        <v>3288675.17</v>
      </c>
      <c r="M11" s="153">
        <f>M12</f>
        <v>2205431.02</v>
      </c>
      <c r="N11" s="55"/>
      <c r="P11" s="43"/>
    </row>
    <row r="12" spans="1:16">
      <c r="A12" s="3" t="s">
        <v>22</v>
      </c>
      <c r="B12" s="4" t="s">
        <v>13</v>
      </c>
      <c r="C12" s="4" t="s">
        <v>15</v>
      </c>
      <c r="D12" s="4" t="s">
        <v>17</v>
      </c>
      <c r="E12" s="4" t="s">
        <v>23</v>
      </c>
      <c r="F12" s="4" t="s">
        <v>0</v>
      </c>
      <c r="G12" s="4" t="s">
        <v>0</v>
      </c>
      <c r="H12" s="4" t="s">
        <v>0</v>
      </c>
      <c r="I12" s="4" t="s">
        <v>0</v>
      </c>
      <c r="J12" s="21">
        <v>5494106.1900000004</v>
      </c>
      <c r="K12" s="49">
        <f t="shared" si="2"/>
        <v>0</v>
      </c>
      <c r="L12" s="49">
        <f t="shared" si="2"/>
        <v>3288675.17</v>
      </c>
      <c r="M12" s="153">
        <f t="shared" si="2"/>
        <v>2205431.02</v>
      </c>
      <c r="N12" s="55"/>
    </row>
    <row r="13" spans="1:16">
      <c r="A13" s="3" t="s">
        <v>24</v>
      </c>
      <c r="B13" s="4" t="s">
        <v>13</v>
      </c>
      <c r="C13" s="4" t="s">
        <v>15</v>
      </c>
      <c r="D13" s="4" t="s">
        <v>17</v>
      </c>
      <c r="E13" s="4" t="s">
        <v>23</v>
      </c>
      <c r="F13" s="4" t="s">
        <v>25</v>
      </c>
      <c r="G13" s="4" t="s">
        <v>0</v>
      </c>
      <c r="H13" s="4" t="s">
        <v>0</v>
      </c>
      <c r="I13" s="4" t="s">
        <v>0</v>
      </c>
      <c r="J13" s="21">
        <v>5494106.1900000004</v>
      </c>
      <c r="K13" s="49">
        <f t="shared" si="2"/>
        <v>0</v>
      </c>
      <c r="L13" s="49">
        <f t="shared" si="2"/>
        <v>3288675.17</v>
      </c>
      <c r="M13" s="153">
        <f t="shared" si="2"/>
        <v>2205431.02</v>
      </c>
      <c r="N13" s="55"/>
    </row>
    <row r="14" spans="1:16" ht="25.5">
      <c r="A14" s="3" t="s">
        <v>26</v>
      </c>
      <c r="B14" s="4" t="s">
        <v>13</v>
      </c>
      <c r="C14" s="4" t="s">
        <v>15</v>
      </c>
      <c r="D14" s="4" t="s">
        <v>17</v>
      </c>
      <c r="E14" s="4" t="s">
        <v>23</v>
      </c>
      <c r="F14" s="4" t="s">
        <v>27</v>
      </c>
      <c r="G14" s="4" t="s">
        <v>0</v>
      </c>
      <c r="H14" s="4" t="s">
        <v>0</v>
      </c>
      <c r="I14" s="4" t="s">
        <v>0</v>
      </c>
      <c r="J14" s="21">
        <v>5494106.1900000004</v>
      </c>
      <c r="K14" s="49">
        <f t="shared" si="2"/>
        <v>0</v>
      </c>
      <c r="L14" s="49">
        <f t="shared" si="2"/>
        <v>3288675.17</v>
      </c>
      <c r="M14" s="153">
        <f t="shared" si="2"/>
        <v>2205431.02</v>
      </c>
      <c r="N14" s="55"/>
    </row>
    <row r="15" spans="1:16">
      <c r="A15" s="3" t="s">
        <v>28</v>
      </c>
      <c r="B15" s="4" t="s">
        <v>13</v>
      </c>
      <c r="C15" s="4" t="s">
        <v>15</v>
      </c>
      <c r="D15" s="4" t="s">
        <v>17</v>
      </c>
      <c r="E15" s="4" t="s">
        <v>23</v>
      </c>
      <c r="F15" s="4" t="s">
        <v>29</v>
      </c>
      <c r="G15" s="4" t="s">
        <v>0</v>
      </c>
      <c r="H15" s="4" t="s">
        <v>0</v>
      </c>
      <c r="I15" s="4" t="s">
        <v>0</v>
      </c>
      <c r="J15" s="21">
        <v>5494106.1900000004</v>
      </c>
      <c r="K15" s="49">
        <f t="shared" ref="K15:M15" si="3">K16+K17</f>
        <v>0</v>
      </c>
      <c r="L15" s="49">
        <f t="shared" si="3"/>
        <v>3288675.17</v>
      </c>
      <c r="M15" s="153">
        <f t="shared" si="3"/>
        <v>2205431.02</v>
      </c>
      <c r="N15" s="55"/>
    </row>
    <row r="16" spans="1:16">
      <c r="A16" s="5" t="s">
        <v>30</v>
      </c>
      <c r="B16" s="6" t="s">
        <v>13</v>
      </c>
      <c r="C16" s="6" t="s">
        <v>15</v>
      </c>
      <c r="D16" s="6" t="s">
        <v>17</v>
      </c>
      <c r="E16" s="6" t="s">
        <v>23</v>
      </c>
      <c r="F16" s="6" t="s">
        <v>29</v>
      </c>
      <c r="G16" s="6" t="s">
        <v>31</v>
      </c>
      <c r="H16" s="6" t="s">
        <v>0</v>
      </c>
      <c r="I16" s="6" t="s">
        <v>0</v>
      </c>
      <c r="J16" s="24">
        <v>4219743.62</v>
      </c>
      <c r="K16" s="55"/>
      <c r="L16" s="50">
        <v>2689538.33</v>
      </c>
      <c r="M16" s="156">
        <f>J16-L16</f>
        <v>1530205.29</v>
      </c>
      <c r="N16" s="55"/>
    </row>
    <row r="17" spans="1:14" ht="25.5">
      <c r="A17" s="5" t="s">
        <v>32</v>
      </c>
      <c r="B17" s="6" t="s">
        <v>13</v>
      </c>
      <c r="C17" s="6" t="s">
        <v>15</v>
      </c>
      <c r="D17" s="6" t="s">
        <v>17</v>
      </c>
      <c r="E17" s="6" t="s">
        <v>23</v>
      </c>
      <c r="F17" s="6" t="s">
        <v>29</v>
      </c>
      <c r="G17" s="6" t="s">
        <v>33</v>
      </c>
      <c r="H17" s="6" t="s">
        <v>0</v>
      </c>
      <c r="I17" s="6" t="s">
        <v>0</v>
      </c>
      <c r="J17" s="24">
        <v>1274362.57</v>
      </c>
      <c r="K17" s="55"/>
      <c r="L17" s="50">
        <v>599136.84</v>
      </c>
      <c r="M17" s="156">
        <f>J17-L17</f>
        <v>675225.7300000001</v>
      </c>
      <c r="N17" s="55"/>
    </row>
    <row r="18" spans="1:14" ht="86.25" customHeight="1">
      <c r="A18" s="9" t="s">
        <v>34</v>
      </c>
      <c r="B18" s="10" t="s">
        <v>13</v>
      </c>
      <c r="C18" s="10" t="s">
        <v>15</v>
      </c>
      <c r="D18" s="10" t="s">
        <v>35</v>
      </c>
      <c r="E18" s="10" t="s">
        <v>0</v>
      </c>
      <c r="F18" s="10" t="s">
        <v>0</v>
      </c>
      <c r="G18" s="10" t="s">
        <v>0</v>
      </c>
      <c r="H18" s="10" t="s">
        <v>0</v>
      </c>
      <c r="I18" s="10" t="s">
        <v>0</v>
      </c>
      <c r="J18" s="23">
        <v>207514.94</v>
      </c>
      <c r="K18" s="51">
        <f t="shared" ref="K18:M24" si="4">K19</f>
        <v>0</v>
      </c>
      <c r="L18" s="51">
        <f t="shared" si="4"/>
        <v>71191.17</v>
      </c>
      <c r="M18" s="155">
        <f t="shared" si="4"/>
        <v>136323.77000000002</v>
      </c>
      <c r="N18" s="155">
        <f>L18/J18*100</f>
        <v>34.306527520379973</v>
      </c>
    </row>
    <row r="19" spans="1:14">
      <c r="A19" s="3" t="s">
        <v>18</v>
      </c>
      <c r="B19" s="4" t="s">
        <v>13</v>
      </c>
      <c r="C19" s="4" t="s">
        <v>15</v>
      </c>
      <c r="D19" s="4" t="s">
        <v>35</v>
      </c>
      <c r="E19" s="4" t="s">
        <v>19</v>
      </c>
      <c r="F19" s="4" t="s">
        <v>0</v>
      </c>
      <c r="G19" s="4" t="s">
        <v>0</v>
      </c>
      <c r="H19" s="4" t="s">
        <v>0</v>
      </c>
      <c r="I19" s="4" t="s">
        <v>0</v>
      </c>
      <c r="J19" s="21">
        <v>207514.94</v>
      </c>
      <c r="K19" s="52">
        <f t="shared" si="4"/>
        <v>0</v>
      </c>
      <c r="L19" s="52">
        <f t="shared" si="4"/>
        <v>71191.17</v>
      </c>
      <c r="M19" s="153">
        <f t="shared" si="4"/>
        <v>136323.77000000002</v>
      </c>
      <c r="N19" s="55"/>
    </row>
    <row r="20" spans="1:14" ht="38.25">
      <c r="A20" s="3" t="s">
        <v>20</v>
      </c>
      <c r="B20" s="4" t="s">
        <v>13</v>
      </c>
      <c r="C20" s="4" t="s">
        <v>15</v>
      </c>
      <c r="D20" s="4" t="s">
        <v>35</v>
      </c>
      <c r="E20" s="4" t="s">
        <v>21</v>
      </c>
      <c r="F20" s="4" t="s">
        <v>0</v>
      </c>
      <c r="G20" s="4" t="s">
        <v>0</v>
      </c>
      <c r="H20" s="4" t="s">
        <v>0</v>
      </c>
      <c r="I20" s="4" t="s">
        <v>0</v>
      </c>
      <c r="J20" s="21">
        <v>207514.94</v>
      </c>
      <c r="K20" s="52">
        <f t="shared" si="4"/>
        <v>0</v>
      </c>
      <c r="L20" s="46">
        <f t="shared" si="4"/>
        <v>71191.17</v>
      </c>
      <c r="M20" s="153">
        <f t="shared" si="4"/>
        <v>136323.77000000002</v>
      </c>
      <c r="N20" s="55"/>
    </row>
    <row r="21" spans="1:14" ht="25.5">
      <c r="A21" s="3" t="s">
        <v>36</v>
      </c>
      <c r="B21" s="4" t="s">
        <v>13</v>
      </c>
      <c r="C21" s="4" t="s">
        <v>15</v>
      </c>
      <c r="D21" s="4" t="s">
        <v>35</v>
      </c>
      <c r="E21" s="4" t="s">
        <v>37</v>
      </c>
      <c r="F21" s="4" t="s">
        <v>0</v>
      </c>
      <c r="G21" s="4" t="s">
        <v>0</v>
      </c>
      <c r="H21" s="4" t="s">
        <v>0</v>
      </c>
      <c r="I21" s="4" t="s">
        <v>0</v>
      </c>
      <c r="J21" s="21">
        <v>207514.94</v>
      </c>
      <c r="K21" s="49">
        <f t="shared" ref="K21:M21" si="5">K24+K22+K23</f>
        <v>0</v>
      </c>
      <c r="L21" s="49">
        <f t="shared" si="5"/>
        <v>71191.17</v>
      </c>
      <c r="M21" s="153">
        <f>M24+M22+M23</f>
        <v>136323.77000000002</v>
      </c>
      <c r="N21" s="55"/>
    </row>
    <row r="22" spans="1:14">
      <c r="A22" s="3"/>
      <c r="B22" s="6" t="s">
        <v>13</v>
      </c>
      <c r="C22" s="6" t="s">
        <v>15</v>
      </c>
      <c r="D22" s="6" t="s">
        <v>35</v>
      </c>
      <c r="E22" s="6" t="s">
        <v>37</v>
      </c>
      <c r="F22" s="6">
        <v>122</v>
      </c>
      <c r="G22" s="6">
        <v>212</v>
      </c>
      <c r="H22" s="4"/>
      <c r="I22" s="39">
        <v>1104</v>
      </c>
      <c r="J22" s="25">
        <v>4900</v>
      </c>
      <c r="K22" s="102"/>
      <c r="L22" s="53"/>
      <c r="M22" s="157">
        <f>J22-L22</f>
        <v>4900</v>
      </c>
      <c r="N22" s="55"/>
    </row>
    <row r="23" spans="1:14">
      <c r="A23" s="3"/>
      <c r="B23" s="6" t="s">
        <v>13</v>
      </c>
      <c r="C23" s="6" t="s">
        <v>15</v>
      </c>
      <c r="D23" s="6" t="s">
        <v>35</v>
      </c>
      <c r="E23" s="6" t="s">
        <v>37</v>
      </c>
      <c r="F23" s="6">
        <v>122</v>
      </c>
      <c r="G23" s="6">
        <v>226</v>
      </c>
      <c r="H23" s="4"/>
      <c r="I23" s="39">
        <v>1104</v>
      </c>
      <c r="J23" s="25">
        <v>51417</v>
      </c>
      <c r="K23" s="102"/>
      <c r="L23" s="53">
        <f>51417-J23</f>
        <v>0</v>
      </c>
      <c r="M23" s="157">
        <f>J23-L23</f>
        <v>51417</v>
      </c>
      <c r="N23" s="55"/>
    </row>
    <row r="24" spans="1:14" ht="25.5">
      <c r="A24" s="3" t="s">
        <v>38</v>
      </c>
      <c r="B24" s="4" t="s">
        <v>13</v>
      </c>
      <c r="C24" s="4" t="s">
        <v>15</v>
      </c>
      <c r="D24" s="4" t="s">
        <v>35</v>
      </c>
      <c r="E24" s="4" t="s">
        <v>37</v>
      </c>
      <c r="F24" s="4" t="s">
        <v>39</v>
      </c>
      <c r="G24" s="4" t="s">
        <v>0</v>
      </c>
      <c r="H24" s="4" t="s">
        <v>0</v>
      </c>
      <c r="I24" s="4" t="s">
        <v>0</v>
      </c>
      <c r="J24" s="21">
        <v>151197.94</v>
      </c>
      <c r="K24" s="52">
        <f t="shared" si="4"/>
        <v>0</v>
      </c>
      <c r="L24" s="46">
        <f t="shared" si="4"/>
        <v>71191.17</v>
      </c>
      <c r="M24" s="153">
        <f t="shared" si="4"/>
        <v>80006.77</v>
      </c>
      <c r="N24" s="55"/>
    </row>
    <row r="25" spans="1:14" ht="25.5">
      <c r="A25" s="3" t="s">
        <v>40</v>
      </c>
      <c r="B25" s="4" t="s">
        <v>13</v>
      </c>
      <c r="C25" s="4" t="s">
        <v>15</v>
      </c>
      <c r="D25" s="4" t="s">
        <v>35</v>
      </c>
      <c r="E25" s="4" t="s">
        <v>37</v>
      </c>
      <c r="F25" s="4" t="s">
        <v>41</v>
      </c>
      <c r="G25" s="4" t="s">
        <v>0</v>
      </c>
      <c r="H25" s="4" t="s">
        <v>0</v>
      </c>
      <c r="I25" s="4" t="s">
        <v>0</v>
      </c>
      <c r="J25" s="21">
        <v>151197.94</v>
      </c>
      <c r="K25" s="52">
        <f t="shared" ref="K25:M25" si="6">K26+K29</f>
        <v>0</v>
      </c>
      <c r="L25" s="46">
        <f t="shared" si="6"/>
        <v>71191.17</v>
      </c>
      <c r="M25" s="153">
        <f>M26+M29</f>
        <v>80006.77</v>
      </c>
      <c r="N25" s="55"/>
    </row>
    <row r="26" spans="1:14" ht="25.5">
      <c r="A26" s="3" t="s">
        <v>42</v>
      </c>
      <c r="B26" s="4" t="s">
        <v>13</v>
      </c>
      <c r="C26" s="4" t="s">
        <v>15</v>
      </c>
      <c r="D26" s="4" t="s">
        <v>35</v>
      </c>
      <c r="E26" s="4" t="s">
        <v>37</v>
      </c>
      <c r="F26" s="4" t="s">
        <v>43</v>
      </c>
      <c r="G26" s="4" t="s">
        <v>0</v>
      </c>
      <c r="H26" s="4" t="s">
        <v>0</v>
      </c>
      <c r="I26" s="4" t="s">
        <v>0</v>
      </c>
      <c r="J26" s="21">
        <v>25500</v>
      </c>
      <c r="K26" s="52">
        <f t="shared" ref="K26:M27" si="7">K27</f>
        <v>0</v>
      </c>
      <c r="L26" s="52">
        <f t="shared" si="7"/>
        <v>0</v>
      </c>
      <c r="M26" s="153">
        <f t="shared" si="7"/>
        <v>25500</v>
      </c>
      <c r="N26" s="55"/>
    </row>
    <row r="27" spans="1:14" ht="25.5">
      <c r="A27" s="5" t="s">
        <v>44</v>
      </c>
      <c r="B27" s="6" t="s">
        <v>13</v>
      </c>
      <c r="C27" s="6" t="s">
        <v>15</v>
      </c>
      <c r="D27" s="6" t="s">
        <v>35</v>
      </c>
      <c r="E27" s="6" t="s">
        <v>37</v>
      </c>
      <c r="F27" s="6" t="s">
        <v>43</v>
      </c>
      <c r="G27" s="6">
        <v>310</v>
      </c>
      <c r="H27" s="6" t="s">
        <v>0</v>
      </c>
      <c r="I27" s="6" t="s">
        <v>0</v>
      </c>
      <c r="J27" s="24">
        <v>25500</v>
      </c>
      <c r="K27" s="54">
        <f t="shared" si="7"/>
        <v>0</v>
      </c>
      <c r="L27" s="54">
        <f t="shared" si="7"/>
        <v>0</v>
      </c>
      <c r="M27" s="142">
        <f t="shared" si="7"/>
        <v>25500</v>
      </c>
      <c r="N27" s="55"/>
    </row>
    <row r="28" spans="1:14" ht="25.5">
      <c r="A28" s="5" t="s">
        <v>46</v>
      </c>
      <c r="B28" s="6" t="s">
        <v>13</v>
      </c>
      <c r="C28" s="6" t="s">
        <v>15</v>
      </c>
      <c r="D28" s="6" t="s">
        <v>35</v>
      </c>
      <c r="E28" s="6" t="s">
        <v>37</v>
      </c>
      <c r="F28" s="6" t="s">
        <v>43</v>
      </c>
      <c r="G28" s="6">
        <v>310</v>
      </c>
      <c r="H28" s="6" t="s">
        <v>0</v>
      </c>
      <c r="I28" s="6">
        <v>1116</v>
      </c>
      <c r="J28" s="24">
        <v>25500</v>
      </c>
      <c r="K28" s="55"/>
      <c r="L28" s="55"/>
      <c r="M28" s="156">
        <f>J28-L28</f>
        <v>25500</v>
      </c>
      <c r="N28" s="55"/>
    </row>
    <row r="29" spans="1:14" ht="25.5">
      <c r="A29" s="3" t="s">
        <v>48</v>
      </c>
      <c r="B29" s="4" t="s">
        <v>13</v>
      </c>
      <c r="C29" s="4" t="s">
        <v>15</v>
      </c>
      <c r="D29" s="4" t="s">
        <v>35</v>
      </c>
      <c r="E29" s="4" t="s">
        <v>37</v>
      </c>
      <c r="F29" s="4" t="s">
        <v>49</v>
      </c>
      <c r="G29" s="4" t="s">
        <v>0</v>
      </c>
      <c r="H29" s="4" t="s">
        <v>0</v>
      </c>
      <c r="I29" s="4" t="s">
        <v>0</v>
      </c>
      <c r="J29" s="21">
        <v>125697.94</v>
      </c>
      <c r="K29" s="52">
        <f t="shared" ref="K29:M29" si="8">K30+K32+K34</f>
        <v>0</v>
      </c>
      <c r="L29" s="52">
        <f t="shared" si="8"/>
        <v>71191.17</v>
      </c>
      <c r="M29" s="153">
        <f>M30+M32+M34</f>
        <v>54506.770000000004</v>
      </c>
      <c r="N29" s="55"/>
    </row>
    <row r="30" spans="1:14" ht="25.5">
      <c r="A30" s="5" t="s">
        <v>50</v>
      </c>
      <c r="B30" s="6" t="s">
        <v>13</v>
      </c>
      <c r="C30" s="6" t="s">
        <v>15</v>
      </c>
      <c r="D30" s="6" t="s">
        <v>35</v>
      </c>
      <c r="E30" s="6" t="s">
        <v>37</v>
      </c>
      <c r="F30" s="6" t="s">
        <v>49</v>
      </c>
      <c r="G30" s="6" t="s">
        <v>51</v>
      </c>
      <c r="H30" s="6" t="s">
        <v>0</v>
      </c>
      <c r="I30" s="6" t="s">
        <v>0</v>
      </c>
      <c r="J30" s="24">
        <v>0</v>
      </c>
      <c r="K30" s="54">
        <f t="shared" ref="K30:M30" si="9">K31</f>
        <v>0</v>
      </c>
      <c r="L30" s="54">
        <f t="shared" si="9"/>
        <v>0</v>
      </c>
      <c r="M30" s="142">
        <f t="shared" si="9"/>
        <v>0</v>
      </c>
      <c r="N30" s="55"/>
    </row>
    <row r="31" spans="1:14">
      <c r="A31" s="5" t="s">
        <v>52</v>
      </c>
      <c r="B31" s="6" t="s">
        <v>13</v>
      </c>
      <c r="C31" s="6" t="s">
        <v>15</v>
      </c>
      <c r="D31" s="6" t="s">
        <v>35</v>
      </c>
      <c r="E31" s="6" t="s">
        <v>37</v>
      </c>
      <c r="F31" s="6" t="s">
        <v>49</v>
      </c>
      <c r="G31" s="6" t="s">
        <v>51</v>
      </c>
      <c r="H31" s="6" t="s">
        <v>0</v>
      </c>
      <c r="I31" s="6" t="s">
        <v>53</v>
      </c>
      <c r="J31" s="24">
        <v>0</v>
      </c>
      <c r="K31" s="55"/>
      <c r="L31" s="55"/>
      <c r="M31" s="156">
        <f>J31-L31</f>
        <v>0</v>
      </c>
      <c r="N31" s="55"/>
    </row>
    <row r="32" spans="1:14" ht="25.5">
      <c r="A32" s="5" t="s">
        <v>44</v>
      </c>
      <c r="B32" s="6" t="s">
        <v>13</v>
      </c>
      <c r="C32" s="6" t="s">
        <v>15</v>
      </c>
      <c r="D32" s="6" t="s">
        <v>35</v>
      </c>
      <c r="E32" s="6" t="s">
        <v>37</v>
      </c>
      <c r="F32" s="6" t="s">
        <v>49</v>
      </c>
      <c r="G32" s="6" t="s">
        <v>45</v>
      </c>
      <c r="H32" s="6" t="s">
        <v>0</v>
      </c>
      <c r="I32" s="6" t="s">
        <v>0</v>
      </c>
      <c r="J32" s="24">
        <v>57648</v>
      </c>
      <c r="K32" s="54">
        <f t="shared" ref="K32:M32" si="10">K33</f>
        <v>0</v>
      </c>
      <c r="L32" s="54">
        <f t="shared" si="10"/>
        <v>3166.5</v>
      </c>
      <c r="M32" s="142">
        <f>M33</f>
        <v>54481.5</v>
      </c>
      <c r="N32" s="55"/>
    </row>
    <row r="33" spans="1:14" ht="25.5">
      <c r="A33" s="5" t="s">
        <v>46</v>
      </c>
      <c r="B33" s="6" t="s">
        <v>13</v>
      </c>
      <c r="C33" s="6" t="s">
        <v>15</v>
      </c>
      <c r="D33" s="6" t="s">
        <v>35</v>
      </c>
      <c r="E33" s="6" t="s">
        <v>37</v>
      </c>
      <c r="F33" s="6" t="s">
        <v>49</v>
      </c>
      <c r="G33" s="6" t="s">
        <v>45</v>
      </c>
      <c r="H33" s="6" t="s">
        <v>0</v>
      </c>
      <c r="I33" s="6" t="s">
        <v>47</v>
      </c>
      <c r="J33" s="24">
        <v>57648</v>
      </c>
      <c r="K33" s="55"/>
      <c r="L33" s="55">
        <f>[1]Sheet1!$P$15</f>
        <v>3166.5</v>
      </c>
      <c r="M33" s="156">
        <f>J33-L33</f>
        <v>54481.5</v>
      </c>
      <c r="N33" s="55"/>
    </row>
    <row r="34" spans="1:14" ht="38.25">
      <c r="A34" s="5" t="s">
        <v>54</v>
      </c>
      <c r="B34" s="6" t="s">
        <v>13</v>
      </c>
      <c r="C34" s="6" t="s">
        <v>15</v>
      </c>
      <c r="D34" s="6" t="s">
        <v>35</v>
      </c>
      <c r="E34" s="6" t="s">
        <v>37</v>
      </c>
      <c r="F34" s="6" t="s">
        <v>49</v>
      </c>
      <c r="G34" s="6" t="s">
        <v>55</v>
      </c>
      <c r="H34" s="6" t="s">
        <v>0</v>
      </c>
      <c r="I34" s="6" t="s">
        <v>0</v>
      </c>
      <c r="J34" s="24">
        <v>68049.94</v>
      </c>
      <c r="K34" s="54">
        <f t="shared" ref="K34:M34" si="11">K35</f>
        <v>0</v>
      </c>
      <c r="L34" s="54">
        <f t="shared" si="11"/>
        <v>68024.67</v>
      </c>
      <c r="M34" s="142">
        <f t="shared" si="11"/>
        <v>25.270000000004075</v>
      </c>
      <c r="N34" s="55"/>
    </row>
    <row r="35" spans="1:14" ht="51">
      <c r="A35" s="5" t="s">
        <v>56</v>
      </c>
      <c r="B35" s="6" t="s">
        <v>13</v>
      </c>
      <c r="C35" s="6" t="s">
        <v>15</v>
      </c>
      <c r="D35" s="6" t="s">
        <v>35</v>
      </c>
      <c r="E35" s="6" t="s">
        <v>37</v>
      </c>
      <c r="F35" s="6" t="s">
        <v>49</v>
      </c>
      <c r="G35" s="6" t="s">
        <v>55</v>
      </c>
      <c r="H35" s="6" t="s">
        <v>0</v>
      </c>
      <c r="I35" s="6" t="s">
        <v>57</v>
      </c>
      <c r="J35" s="34">
        <v>68049.94</v>
      </c>
      <c r="K35" s="56"/>
      <c r="L35" s="56">
        <f>[1]Sheet1!$P$16</f>
        <v>68024.67</v>
      </c>
      <c r="M35" s="158">
        <f>J35-L35</f>
        <v>25.270000000004075</v>
      </c>
      <c r="N35" s="55"/>
    </row>
    <row r="36" spans="1:14" ht="76.5">
      <c r="A36" s="9" t="s">
        <v>58</v>
      </c>
      <c r="B36" s="10" t="s">
        <v>13</v>
      </c>
      <c r="C36" s="10" t="s">
        <v>15</v>
      </c>
      <c r="D36" s="10" t="s">
        <v>59</v>
      </c>
      <c r="E36" s="10" t="s">
        <v>0</v>
      </c>
      <c r="F36" s="10" t="s">
        <v>0</v>
      </c>
      <c r="G36" s="10" t="s">
        <v>0</v>
      </c>
      <c r="H36" s="10" t="s">
        <v>0</v>
      </c>
      <c r="I36" s="31" t="s">
        <v>0</v>
      </c>
      <c r="J36" s="29">
        <v>108102409.35999998</v>
      </c>
      <c r="K36" s="51">
        <f t="shared" ref="K36" si="12">K37+K45</f>
        <v>0</v>
      </c>
      <c r="L36" s="57">
        <f>L37+L45</f>
        <v>77533940.799999997</v>
      </c>
      <c r="M36" s="155">
        <f>M37+M45</f>
        <v>30568468.559999995</v>
      </c>
      <c r="N36" s="155">
        <f>L36/J36*100</f>
        <v>71.722675987542857</v>
      </c>
    </row>
    <row r="37" spans="1:14" ht="25.5">
      <c r="A37" s="3" t="s">
        <v>60</v>
      </c>
      <c r="B37" s="4" t="s">
        <v>13</v>
      </c>
      <c r="C37" s="4" t="s">
        <v>15</v>
      </c>
      <c r="D37" s="4" t="s">
        <v>59</v>
      </c>
      <c r="E37" s="4" t="s">
        <v>61</v>
      </c>
      <c r="F37" s="4" t="s">
        <v>0</v>
      </c>
      <c r="G37" s="4" t="s">
        <v>0</v>
      </c>
      <c r="H37" s="4" t="s">
        <v>0</v>
      </c>
      <c r="I37" s="32" t="s">
        <v>0</v>
      </c>
      <c r="J37" s="27">
        <v>269360</v>
      </c>
      <c r="K37" s="52">
        <f t="shared" ref="K37:M43" si="13">K38</f>
        <v>0</v>
      </c>
      <c r="L37" s="46">
        <f t="shared" si="13"/>
        <v>169149</v>
      </c>
      <c r="M37" s="153">
        <f t="shared" si="13"/>
        <v>100211</v>
      </c>
      <c r="N37" s="55"/>
    </row>
    <row r="38" spans="1:14" ht="25.5">
      <c r="A38" s="3" t="s">
        <v>62</v>
      </c>
      <c r="B38" s="4" t="s">
        <v>13</v>
      </c>
      <c r="C38" s="4" t="s">
        <v>15</v>
      </c>
      <c r="D38" s="4" t="s">
        <v>59</v>
      </c>
      <c r="E38" s="4" t="s">
        <v>63</v>
      </c>
      <c r="F38" s="4" t="s">
        <v>0</v>
      </c>
      <c r="G38" s="4" t="s">
        <v>0</v>
      </c>
      <c r="H38" s="4" t="s">
        <v>0</v>
      </c>
      <c r="I38" s="32" t="s">
        <v>0</v>
      </c>
      <c r="J38" s="27">
        <v>269360</v>
      </c>
      <c r="K38" s="52">
        <f t="shared" si="13"/>
        <v>0</v>
      </c>
      <c r="L38" s="46">
        <f t="shared" si="13"/>
        <v>169149</v>
      </c>
      <c r="M38" s="153">
        <f t="shared" si="13"/>
        <v>100211</v>
      </c>
      <c r="N38" s="55"/>
    </row>
    <row r="39" spans="1:14" ht="51">
      <c r="A39" s="3" t="s">
        <v>64</v>
      </c>
      <c r="B39" s="4" t="s">
        <v>13</v>
      </c>
      <c r="C39" s="4" t="s">
        <v>15</v>
      </c>
      <c r="D39" s="4" t="s">
        <v>59</v>
      </c>
      <c r="E39" s="4" t="s">
        <v>65</v>
      </c>
      <c r="F39" s="4" t="s">
        <v>0</v>
      </c>
      <c r="G39" s="4" t="s">
        <v>0</v>
      </c>
      <c r="H39" s="4" t="s">
        <v>0</v>
      </c>
      <c r="I39" s="32" t="s">
        <v>0</v>
      </c>
      <c r="J39" s="27">
        <v>269360</v>
      </c>
      <c r="K39" s="52">
        <f t="shared" si="13"/>
        <v>0</v>
      </c>
      <c r="L39" s="46">
        <f t="shared" si="13"/>
        <v>169149</v>
      </c>
      <c r="M39" s="153">
        <f t="shared" si="13"/>
        <v>100211</v>
      </c>
      <c r="N39" s="55"/>
    </row>
    <row r="40" spans="1:14" ht="25.5">
      <c r="A40" s="3" t="s">
        <v>38</v>
      </c>
      <c r="B40" s="4" t="s">
        <v>13</v>
      </c>
      <c r="C40" s="4" t="s">
        <v>15</v>
      </c>
      <c r="D40" s="4" t="s">
        <v>59</v>
      </c>
      <c r="E40" s="4" t="s">
        <v>65</v>
      </c>
      <c r="F40" s="4" t="s">
        <v>39</v>
      </c>
      <c r="G40" s="4" t="s">
        <v>0</v>
      </c>
      <c r="H40" s="4" t="s">
        <v>0</v>
      </c>
      <c r="I40" s="32" t="s">
        <v>0</v>
      </c>
      <c r="J40" s="27">
        <v>269360</v>
      </c>
      <c r="K40" s="52">
        <f t="shared" si="13"/>
        <v>0</v>
      </c>
      <c r="L40" s="46">
        <f t="shared" si="13"/>
        <v>169149</v>
      </c>
      <c r="M40" s="153">
        <f t="shared" si="13"/>
        <v>100211</v>
      </c>
      <c r="N40" s="55"/>
    </row>
    <row r="41" spans="1:14" ht="25.5">
      <c r="A41" s="3" t="s">
        <v>40</v>
      </c>
      <c r="B41" s="4" t="s">
        <v>13</v>
      </c>
      <c r="C41" s="4" t="s">
        <v>15</v>
      </c>
      <c r="D41" s="4" t="s">
        <v>59</v>
      </c>
      <c r="E41" s="4" t="s">
        <v>65</v>
      </c>
      <c r="F41" s="4" t="s">
        <v>41</v>
      </c>
      <c r="G41" s="4" t="s">
        <v>0</v>
      </c>
      <c r="H41" s="4" t="s">
        <v>0</v>
      </c>
      <c r="I41" s="32" t="s">
        <v>0</v>
      </c>
      <c r="J41" s="27">
        <v>269360</v>
      </c>
      <c r="K41" s="52">
        <f t="shared" si="13"/>
        <v>0</v>
      </c>
      <c r="L41" s="46">
        <f t="shared" si="13"/>
        <v>169149</v>
      </c>
      <c r="M41" s="153">
        <f t="shared" si="13"/>
        <v>100211</v>
      </c>
      <c r="N41" s="55"/>
    </row>
    <row r="42" spans="1:14" ht="25.5">
      <c r="A42" s="3" t="s">
        <v>48</v>
      </c>
      <c r="B42" s="4" t="s">
        <v>13</v>
      </c>
      <c r="C42" s="4" t="s">
        <v>15</v>
      </c>
      <c r="D42" s="4" t="s">
        <v>59</v>
      </c>
      <c r="E42" s="4" t="s">
        <v>65</v>
      </c>
      <c r="F42" s="4" t="s">
        <v>49</v>
      </c>
      <c r="G42" s="4" t="s">
        <v>0</v>
      </c>
      <c r="H42" s="4" t="s">
        <v>0</v>
      </c>
      <c r="I42" s="32" t="s">
        <v>0</v>
      </c>
      <c r="J42" s="27">
        <v>269360</v>
      </c>
      <c r="K42" s="52">
        <f t="shared" si="13"/>
        <v>0</v>
      </c>
      <c r="L42" s="46">
        <f t="shared" si="13"/>
        <v>169149</v>
      </c>
      <c r="M42" s="153">
        <f t="shared" si="13"/>
        <v>100211</v>
      </c>
      <c r="N42" s="55"/>
    </row>
    <row r="43" spans="1:14">
      <c r="A43" s="5" t="s">
        <v>66</v>
      </c>
      <c r="B43" s="6" t="s">
        <v>13</v>
      </c>
      <c r="C43" s="6" t="s">
        <v>15</v>
      </c>
      <c r="D43" s="6" t="s">
        <v>59</v>
      </c>
      <c r="E43" s="6" t="s">
        <v>65</v>
      </c>
      <c r="F43" s="6" t="s">
        <v>49</v>
      </c>
      <c r="G43" s="6" t="s">
        <v>67</v>
      </c>
      <c r="H43" s="6" t="s">
        <v>0</v>
      </c>
      <c r="I43" s="33" t="s">
        <v>0</v>
      </c>
      <c r="J43" s="30">
        <v>269360</v>
      </c>
      <c r="K43" s="54">
        <f t="shared" si="13"/>
        <v>0</v>
      </c>
      <c r="L43" s="58">
        <f t="shared" si="13"/>
        <v>169149</v>
      </c>
      <c r="M43" s="142">
        <f t="shared" si="13"/>
        <v>100211</v>
      </c>
      <c r="N43" s="55"/>
    </row>
    <row r="44" spans="1:14">
      <c r="A44" s="5" t="s">
        <v>68</v>
      </c>
      <c r="B44" s="6" t="s">
        <v>13</v>
      </c>
      <c r="C44" s="6" t="s">
        <v>15</v>
      </c>
      <c r="D44" s="6" t="s">
        <v>59</v>
      </c>
      <c r="E44" s="6" t="s">
        <v>65</v>
      </c>
      <c r="F44" s="6" t="s">
        <v>49</v>
      </c>
      <c r="G44" s="6" t="s">
        <v>67</v>
      </c>
      <c r="H44" s="6" t="s">
        <v>0</v>
      </c>
      <c r="I44" s="33" t="s">
        <v>69</v>
      </c>
      <c r="J44" s="30">
        <v>269360</v>
      </c>
      <c r="K44" s="55"/>
      <c r="L44" s="170">
        <f>[1]Sheet1!$P$21</f>
        <v>169149</v>
      </c>
      <c r="M44" s="156">
        <f>J44-L44</f>
        <v>100211</v>
      </c>
      <c r="N44" s="55"/>
    </row>
    <row r="45" spans="1:14">
      <c r="A45" s="3" t="s">
        <v>18</v>
      </c>
      <c r="B45" s="4" t="s">
        <v>13</v>
      </c>
      <c r="C45" s="4" t="s">
        <v>15</v>
      </c>
      <c r="D45" s="4" t="s">
        <v>59</v>
      </c>
      <c r="E45" s="4" t="s">
        <v>19</v>
      </c>
      <c r="F45" s="4" t="s">
        <v>0</v>
      </c>
      <c r="G45" s="4" t="s">
        <v>0</v>
      </c>
      <c r="H45" s="4" t="s">
        <v>0</v>
      </c>
      <c r="I45" s="4" t="s">
        <v>0</v>
      </c>
      <c r="J45" s="35">
        <v>107833049.35999998</v>
      </c>
      <c r="K45" s="59">
        <f t="shared" ref="K45:M45" si="14">K46+K109</f>
        <v>0</v>
      </c>
      <c r="L45" s="171">
        <f>L46+L109</f>
        <v>77364791.799999997</v>
      </c>
      <c r="M45" s="153">
        <f t="shared" si="14"/>
        <v>30468257.559999995</v>
      </c>
      <c r="N45" s="55"/>
    </row>
    <row r="46" spans="1:14" ht="38.25">
      <c r="A46" s="3" t="s">
        <v>20</v>
      </c>
      <c r="B46" s="4" t="s">
        <v>13</v>
      </c>
      <c r="C46" s="4" t="s">
        <v>15</v>
      </c>
      <c r="D46" s="4" t="s">
        <v>59</v>
      </c>
      <c r="E46" s="4" t="s">
        <v>21</v>
      </c>
      <c r="F46" s="4" t="s">
        <v>0</v>
      </c>
      <c r="G46" s="4" t="s">
        <v>0</v>
      </c>
      <c r="H46" s="4" t="s">
        <v>0</v>
      </c>
      <c r="I46" s="4" t="s">
        <v>0</v>
      </c>
      <c r="J46" s="21">
        <v>106676381.35999998</v>
      </c>
      <c r="K46" s="49">
        <f t="shared" ref="K46:M46" si="15">K47</f>
        <v>0</v>
      </c>
      <c r="L46" s="172">
        <f t="shared" si="15"/>
        <v>76830552.939999998</v>
      </c>
      <c r="M46" s="153">
        <f t="shared" si="15"/>
        <v>29845828.419999994</v>
      </c>
      <c r="N46" s="55"/>
    </row>
    <row r="47" spans="1:14" ht="25.5">
      <c r="A47" s="3" t="s">
        <v>36</v>
      </c>
      <c r="B47" s="4" t="s">
        <v>13</v>
      </c>
      <c r="C47" s="4" t="s">
        <v>15</v>
      </c>
      <c r="D47" s="4" t="s">
        <v>59</v>
      </c>
      <c r="E47" s="4" t="s">
        <v>37</v>
      </c>
      <c r="F47" s="4" t="s">
        <v>0</v>
      </c>
      <c r="G47" s="4" t="s">
        <v>0</v>
      </c>
      <c r="H47" s="4" t="s">
        <v>0</v>
      </c>
      <c r="I47" s="4" t="s">
        <v>0</v>
      </c>
      <c r="J47" s="21">
        <v>106676381.35999998</v>
      </c>
      <c r="K47" s="49">
        <f>K48+K66+K108</f>
        <v>0</v>
      </c>
      <c r="L47" s="172">
        <f t="shared" ref="L47:M47" si="16">L48+L66+L108</f>
        <v>76830552.939999998</v>
      </c>
      <c r="M47" s="49">
        <f t="shared" si="16"/>
        <v>29845828.419999994</v>
      </c>
      <c r="N47" s="55"/>
    </row>
    <row r="48" spans="1:14">
      <c r="A48" s="3" t="s">
        <v>24</v>
      </c>
      <c r="B48" s="4" t="s">
        <v>13</v>
      </c>
      <c r="C48" s="4" t="s">
        <v>15</v>
      </c>
      <c r="D48" s="4" t="s">
        <v>59</v>
      </c>
      <c r="E48" s="4" t="s">
        <v>37</v>
      </c>
      <c r="F48" s="4" t="s">
        <v>25</v>
      </c>
      <c r="G48" s="4" t="s">
        <v>0</v>
      </c>
      <c r="H48" s="4" t="s">
        <v>0</v>
      </c>
      <c r="I48" s="4" t="s">
        <v>0</v>
      </c>
      <c r="J48" s="21">
        <v>95080541.179999992</v>
      </c>
      <c r="K48" s="49">
        <f t="shared" ref="K48:M48" si="17">K49</f>
        <v>0</v>
      </c>
      <c r="L48" s="172">
        <f t="shared" si="17"/>
        <v>70481717.450000003</v>
      </c>
      <c r="M48" s="153">
        <f t="shared" si="17"/>
        <v>24598823.729999993</v>
      </c>
      <c r="N48" s="55"/>
    </row>
    <row r="49" spans="1:14" ht="25.5">
      <c r="A49" s="3" t="s">
        <v>26</v>
      </c>
      <c r="B49" s="4" t="s">
        <v>13</v>
      </c>
      <c r="C49" s="4" t="s">
        <v>15</v>
      </c>
      <c r="D49" s="4" t="s">
        <v>59</v>
      </c>
      <c r="E49" s="4" t="s">
        <v>37</v>
      </c>
      <c r="F49" s="4" t="s">
        <v>27</v>
      </c>
      <c r="G49" s="4" t="s">
        <v>0</v>
      </c>
      <c r="H49" s="4" t="s">
        <v>0</v>
      </c>
      <c r="I49" s="4" t="s">
        <v>0</v>
      </c>
      <c r="J49" s="21">
        <v>95080541.179999992</v>
      </c>
      <c r="K49" s="49">
        <f t="shared" ref="K49:M49" si="18">K50+K53+K64</f>
        <v>0</v>
      </c>
      <c r="L49" s="172">
        <f>L50+L53+L64</f>
        <v>70481717.450000003</v>
      </c>
      <c r="M49" s="153">
        <f t="shared" si="18"/>
        <v>24598823.729999993</v>
      </c>
      <c r="N49" s="55"/>
    </row>
    <row r="50" spans="1:14">
      <c r="A50" s="3" t="s">
        <v>28</v>
      </c>
      <c r="B50" s="4" t="s">
        <v>13</v>
      </c>
      <c r="C50" s="4" t="s">
        <v>15</v>
      </c>
      <c r="D50" s="4" t="s">
        <v>59</v>
      </c>
      <c r="E50" s="4" t="s">
        <v>37</v>
      </c>
      <c r="F50" s="4" t="s">
        <v>29</v>
      </c>
      <c r="G50" s="4" t="s">
        <v>0</v>
      </c>
      <c r="H50" s="4" t="s">
        <v>0</v>
      </c>
      <c r="I50" s="4" t="s">
        <v>0</v>
      </c>
      <c r="J50" s="21">
        <v>70448367.269999996</v>
      </c>
      <c r="K50" s="103">
        <f t="shared" ref="K50" si="19">K51+K52</f>
        <v>0</v>
      </c>
      <c r="L50" s="173">
        <f>L51+L52</f>
        <v>52807525.700000003</v>
      </c>
      <c r="M50" s="153">
        <f>M51+M52</f>
        <v>17640841.569999993</v>
      </c>
      <c r="N50" s="55"/>
    </row>
    <row r="51" spans="1:14">
      <c r="A51" s="5" t="s">
        <v>30</v>
      </c>
      <c r="B51" s="6" t="s">
        <v>13</v>
      </c>
      <c r="C51" s="6" t="s">
        <v>15</v>
      </c>
      <c r="D51" s="6" t="s">
        <v>59</v>
      </c>
      <c r="E51" s="6" t="s">
        <v>37</v>
      </c>
      <c r="F51" s="6" t="s">
        <v>29</v>
      </c>
      <c r="G51" s="6" t="s">
        <v>31</v>
      </c>
      <c r="H51" s="6" t="s">
        <v>0</v>
      </c>
      <c r="I51" s="6" t="s">
        <v>0</v>
      </c>
      <c r="J51" s="24">
        <v>70224367.269999996</v>
      </c>
      <c r="K51" s="55"/>
      <c r="L51" s="174">
        <f>[1]Sheet1!$P$22</f>
        <v>52615209.740000002</v>
      </c>
      <c r="M51" s="156">
        <f>J51-L51</f>
        <v>17609157.529999994</v>
      </c>
      <c r="N51" s="55"/>
    </row>
    <row r="52" spans="1:14">
      <c r="A52" s="5"/>
      <c r="B52" s="6" t="s">
        <v>13</v>
      </c>
      <c r="C52" s="6" t="s">
        <v>15</v>
      </c>
      <c r="D52" s="6" t="s">
        <v>59</v>
      </c>
      <c r="E52" s="6" t="s">
        <v>37</v>
      </c>
      <c r="F52" s="6" t="s">
        <v>29</v>
      </c>
      <c r="G52" s="6">
        <v>266</v>
      </c>
      <c r="H52" s="6"/>
      <c r="I52" s="6"/>
      <c r="J52" s="24">
        <v>224000</v>
      </c>
      <c r="K52" s="55"/>
      <c r="L52" s="175">
        <f>[1]Sheet1!$P$23</f>
        <v>192315.96</v>
      </c>
      <c r="M52" s="156">
        <f>J52-L52</f>
        <v>31684.040000000008</v>
      </c>
      <c r="N52" s="55"/>
    </row>
    <row r="53" spans="1:14" ht="25.5">
      <c r="A53" s="3" t="s">
        <v>70</v>
      </c>
      <c r="B53" s="4" t="s">
        <v>13</v>
      </c>
      <c r="C53" s="4" t="s">
        <v>15</v>
      </c>
      <c r="D53" s="4" t="s">
        <v>59</v>
      </c>
      <c r="E53" s="4" t="s">
        <v>37</v>
      </c>
      <c r="F53" s="4" t="s">
        <v>71</v>
      </c>
      <c r="G53" s="4" t="s">
        <v>0</v>
      </c>
      <c r="H53" s="4" t="s">
        <v>0</v>
      </c>
      <c r="I53" s="4" t="s">
        <v>0</v>
      </c>
      <c r="J53" s="21">
        <v>3402844</v>
      </c>
      <c r="K53" s="59">
        <f t="shared" ref="K53" si="20">K54+K56+K59+K61+K62+K58</f>
        <v>0</v>
      </c>
      <c r="L53" s="171">
        <f>L54+L56+L59+L61+L62+L58</f>
        <v>2956314</v>
      </c>
      <c r="M53" s="153">
        <f>M54+M56+M59+M61+M62+M58</f>
        <v>446530.00000000017</v>
      </c>
      <c r="N53" s="55"/>
    </row>
    <row r="54" spans="1:14">
      <c r="A54" s="5" t="s">
        <v>72</v>
      </c>
      <c r="B54" s="6" t="s">
        <v>13</v>
      </c>
      <c r="C54" s="6" t="s">
        <v>15</v>
      </c>
      <c r="D54" s="6" t="s">
        <v>59</v>
      </c>
      <c r="E54" s="6" t="s">
        <v>37</v>
      </c>
      <c r="F54" s="6" t="s">
        <v>71</v>
      </c>
      <c r="G54" s="6" t="s">
        <v>73</v>
      </c>
      <c r="H54" s="6" t="s">
        <v>0</v>
      </c>
      <c r="I54" s="6" t="s">
        <v>0</v>
      </c>
      <c r="J54" s="24">
        <v>73500</v>
      </c>
      <c r="K54" s="60">
        <f t="shared" ref="K54:M54" si="21">K55</f>
        <v>0</v>
      </c>
      <c r="L54" s="176">
        <f t="shared" si="21"/>
        <v>67200</v>
      </c>
      <c r="M54" s="142">
        <f t="shared" si="21"/>
        <v>6300</v>
      </c>
      <c r="N54" s="55"/>
    </row>
    <row r="55" spans="1:14">
      <c r="A55" s="5" t="s">
        <v>74</v>
      </c>
      <c r="B55" s="6" t="s">
        <v>13</v>
      </c>
      <c r="C55" s="6" t="s">
        <v>15</v>
      </c>
      <c r="D55" s="6" t="s">
        <v>59</v>
      </c>
      <c r="E55" s="6" t="s">
        <v>37</v>
      </c>
      <c r="F55" s="6" t="s">
        <v>71</v>
      </c>
      <c r="G55" s="6" t="s">
        <v>73</v>
      </c>
      <c r="H55" s="6" t="s">
        <v>0</v>
      </c>
      <c r="I55" s="6" t="s">
        <v>75</v>
      </c>
      <c r="J55" s="34">
        <v>73500</v>
      </c>
      <c r="K55" s="55"/>
      <c r="L55" s="170">
        <f>[1]Sheet1!$P$24</f>
        <v>67200</v>
      </c>
      <c r="M55" s="156">
        <f>J55-L55</f>
        <v>6300</v>
      </c>
      <c r="N55" s="55"/>
    </row>
    <row r="56" spans="1:14" ht="25.5">
      <c r="A56" s="5" t="s">
        <v>76</v>
      </c>
      <c r="B56" s="6" t="s">
        <v>13</v>
      </c>
      <c r="C56" s="6" t="s">
        <v>15</v>
      </c>
      <c r="D56" s="6" t="s">
        <v>59</v>
      </c>
      <c r="E56" s="6" t="s">
        <v>37</v>
      </c>
      <c r="F56" s="6" t="s">
        <v>71</v>
      </c>
      <c r="G56" s="6" t="s">
        <v>77</v>
      </c>
      <c r="H56" s="6" t="s">
        <v>0</v>
      </c>
      <c r="I56" s="33" t="s">
        <v>0</v>
      </c>
      <c r="J56" s="30">
        <v>2563344</v>
      </c>
      <c r="K56" s="104">
        <f t="shared" ref="K56:M56" si="22">K57</f>
        <v>0</v>
      </c>
      <c r="L56" s="176">
        <f t="shared" si="22"/>
        <v>2543453.0699999998</v>
      </c>
      <c r="M56" s="142">
        <f t="shared" si="22"/>
        <v>19890.930000000168</v>
      </c>
      <c r="N56" s="55"/>
    </row>
    <row r="57" spans="1:14">
      <c r="A57" s="5" t="s">
        <v>78</v>
      </c>
      <c r="B57" s="6" t="s">
        <v>13</v>
      </c>
      <c r="C57" s="6" t="s">
        <v>15</v>
      </c>
      <c r="D57" s="6" t="s">
        <v>59</v>
      </c>
      <c r="E57" s="6" t="s">
        <v>37</v>
      </c>
      <c r="F57" s="6" t="s">
        <v>71</v>
      </c>
      <c r="G57" s="6" t="s">
        <v>77</v>
      </c>
      <c r="H57" s="6" t="s">
        <v>0</v>
      </c>
      <c r="I57" s="33" t="s">
        <v>79</v>
      </c>
      <c r="J57" s="30">
        <v>2563344</v>
      </c>
      <c r="K57" s="105"/>
      <c r="L57" s="170">
        <f>[1]Sheet1!$P$25</f>
        <v>2543453.0699999998</v>
      </c>
      <c r="M57" s="156">
        <f>J57-L57</f>
        <v>19890.930000000168</v>
      </c>
      <c r="N57" s="55"/>
    </row>
    <row r="58" spans="1:14">
      <c r="A58" s="41" t="s">
        <v>390</v>
      </c>
      <c r="B58" s="6" t="s">
        <v>13</v>
      </c>
      <c r="C58" s="6" t="s">
        <v>15</v>
      </c>
      <c r="D58" s="6" t="s">
        <v>59</v>
      </c>
      <c r="E58" s="6" t="s">
        <v>37</v>
      </c>
      <c r="F58" s="6" t="s">
        <v>71</v>
      </c>
      <c r="G58" s="6">
        <v>222</v>
      </c>
      <c r="H58" s="6" t="s">
        <v>0</v>
      </c>
      <c r="I58" s="33">
        <v>1125</v>
      </c>
      <c r="J58" s="30">
        <v>88000</v>
      </c>
      <c r="K58" s="55"/>
      <c r="L58" s="177"/>
      <c r="M58" s="156">
        <f>J58+K58+L58</f>
        <v>88000</v>
      </c>
      <c r="N58" s="55"/>
    </row>
    <row r="59" spans="1:14">
      <c r="A59" s="5" t="s">
        <v>66</v>
      </c>
      <c r="B59" s="6" t="s">
        <v>13</v>
      </c>
      <c r="C59" s="6" t="s">
        <v>15</v>
      </c>
      <c r="D59" s="6" t="s">
        <v>59</v>
      </c>
      <c r="E59" s="6" t="s">
        <v>37</v>
      </c>
      <c r="F59" s="6" t="s">
        <v>71</v>
      </c>
      <c r="G59" s="6" t="s">
        <v>67</v>
      </c>
      <c r="H59" s="6" t="s">
        <v>0</v>
      </c>
      <c r="I59" s="33" t="s">
        <v>0</v>
      </c>
      <c r="J59" s="30">
        <v>378000</v>
      </c>
      <c r="K59" s="120">
        <f t="shared" ref="K59:M59" si="23">K60</f>
        <v>0</v>
      </c>
      <c r="L59" s="176">
        <f t="shared" si="23"/>
        <v>94276</v>
      </c>
      <c r="M59" s="142">
        <f t="shared" si="23"/>
        <v>283724</v>
      </c>
      <c r="N59" s="55"/>
    </row>
    <row r="60" spans="1:14">
      <c r="A60" s="5" t="s">
        <v>74</v>
      </c>
      <c r="B60" s="6" t="s">
        <v>13</v>
      </c>
      <c r="C60" s="6" t="s">
        <v>15</v>
      </c>
      <c r="D60" s="6" t="s">
        <v>59</v>
      </c>
      <c r="E60" s="6" t="s">
        <v>37</v>
      </c>
      <c r="F60" s="6" t="s">
        <v>71</v>
      </c>
      <c r="G60" s="6" t="s">
        <v>67</v>
      </c>
      <c r="H60" s="6" t="s">
        <v>0</v>
      </c>
      <c r="I60" s="33" t="s">
        <v>75</v>
      </c>
      <c r="J60" s="30">
        <v>378000</v>
      </c>
      <c r="K60" s="105"/>
      <c r="L60" s="170">
        <f>[1]Sheet1!$P$27</f>
        <v>94276</v>
      </c>
      <c r="M60" s="156">
        <f>J60-L60</f>
        <v>283724</v>
      </c>
      <c r="N60" s="55"/>
    </row>
    <row r="61" spans="1:14">
      <c r="A61" s="5" t="s">
        <v>385</v>
      </c>
      <c r="B61" s="6" t="s">
        <v>13</v>
      </c>
      <c r="C61" s="6" t="s">
        <v>15</v>
      </c>
      <c r="D61" s="6" t="s">
        <v>59</v>
      </c>
      <c r="E61" s="6" t="s">
        <v>37</v>
      </c>
      <c r="F61" s="6" t="s">
        <v>71</v>
      </c>
      <c r="G61" s="6">
        <v>226</v>
      </c>
      <c r="H61" s="6"/>
      <c r="I61" s="6">
        <v>1140</v>
      </c>
      <c r="J61" s="42">
        <v>50000</v>
      </c>
      <c r="K61" s="55"/>
      <c r="L61" s="170">
        <f>[1]Sheet1!$P$28</f>
        <v>37510</v>
      </c>
      <c r="M61" s="156">
        <f>J61-L61</f>
        <v>12490</v>
      </c>
      <c r="N61" s="55"/>
    </row>
    <row r="62" spans="1:14" ht="25.5">
      <c r="A62" s="13" t="s">
        <v>80</v>
      </c>
      <c r="B62" s="6" t="s">
        <v>13</v>
      </c>
      <c r="C62" s="6" t="s">
        <v>15</v>
      </c>
      <c r="D62" s="6" t="s">
        <v>59</v>
      </c>
      <c r="E62" s="6" t="s">
        <v>37</v>
      </c>
      <c r="F62" s="6" t="s">
        <v>71</v>
      </c>
      <c r="G62" s="6" t="s">
        <v>81</v>
      </c>
      <c r="H62" s="6" t="s">
        <v>0</v>
      </c>
      <c r="I62" s="6" t="s">
        <v>0</v>
      </c>
      <c r="J62" s="24">
        <v>250000</v>
      </c>
      <c r="K62" s="60">
        <f t="shared" ref="K62:M62" si="24">K63</f>
        <v>0</v>
      </c>
      <c r="L62" s="176">
        <f>L63</f>
        <v>213874.93</v>
      </c>
      <c r="M62" s="142">
        <f t="shared" si="24"/>
        <v>36125.070000000007</v>
      </c>
      <c r="N62" s="55"/>
    </row>
    <row r="63" spans="1:14" ht="25.5">
      <c r="A63" s="5" t="s">
        <v>82</v>
      </c>
      <c r="B63" s="6" t="s">
        <v>13</v>
      </c>
      <c r="C63" s="6" t="s">
        <v>15</v>
      </c>
      <c r="D63" s="6" t="s">
        <v>59</v>
      </c>
      <c r="E63" s="6" t="s">
        <v>37</v>
      </c>
      <c r="F63" s="6" t="s">
        <v>71</v>
      </c>
      <c r="G63" s="6" t="s">
        <v>81</v>
      </c>
      <c r="H63" s="6" t="s">
        <v>0</v>
      </c>
      <c r="I63" s="6" t="s">
        <v>83</v>
      </c>
      <c r="J63" s="24">
        <v>250000</v>
      </c>
      <c r="K63" s="55"/>
      <c r="L63" s="170">
        <f>[1]Sheet1!$P$30</f>
        <v>213874.93</v>
      </c>
      <c r="M63" s="156">
        <f>J63-L63</f>
        <v>36125.070000000007</v>
      </c>
      <c r="N63" s="55"/>
    </row>
    <row r="64" spans="1:14" ht="76.5">
      <c r="A64" s="3" t="s">
        <v>84</v>
      </c>
      <c r="B64" s="4" t="s">
        <v>13</v>
      </c>
      <c r="C64" s="4" t="s">
        <v>15</v>
      </c>
      <c r="D64" s="4" t="s">
        <v>59</v>
      </c>
      <c r="E64" s="4" t="s">
        <v>37</v>
      </c>
      <c r="F64" s="4" t="s">
        <v>85</v>
      </c>
      <c r="G64" s="4" t="s">
        <v>0</v>
      </c>
      <c r="H64" s="4" t="s">
        <v>0</v>
      </c>
      <c r="I64" s="4" t="s">
        <v>0</v>
      </c>
      <c r="J64" s="21">
        <v>21229329.91</v>
      </c>
      <c r="K64" s="49">
        <f t="shared" ref="K64:M64" si="25">K65</f>
        <v>0</v>
      </c>
      <c r="L64" s="172">
        <f t="shared" si="25"/>
        <v>14717877.75</v>
      </c>
      <c r="M64" s="153">
        <f t="shared" si="25"/>
        <v>6511452.1600000001</v>
      </c>
      <c r="N64" s="55"/>
    </row>
    <row r="65" spans="1:15" ht="25.5">
      <c r="A65" s="5" t="s">
        <v>32</v>
      </c>
      <c r="B65" s="6" t="s">
        <v>13</v>
      </c>
      <c r="C65" s="6" t="s">
        <v>15</v>
      </c>
      <c r="D65" s="6" t="s">
        <v>59</v>
      </c>
      <c r="E65" s="6" t="s">
        <v>37</v>
      </c>
      <c r="F65" s="6" t="s">
        <v>85</v>
      </c>
      <c r="G65" s="6" t="s">
        <v>33</v>
      </c>
      <c r="H65" s="6" t="s">
        <v>0</v>
      </c>
      <c r="I65" s="6" t="s">
        <v>0</v>
      </c>
      <c r="J65" s="24">
        <v>21229329.91</v>
      </c>
      <c r="K65" s="55"/>
      <c r="L65" s="170">
        <f>[1]Sheet1!$P$31</f>
        <v>14717877.75</v>
      </c>
      <c r="M65" s="156">
        <f>J65-L65</f>
        <v>6511452.1600000001</v>
      </c>
      <c r="N65" s="55"/>
    </row>
    <row r="66" spans="1:15" ht="25.5">
      <c r="A66" s="3" t="s">
        <v>38</v>
      </c>
      <c r="B66" s="4" t="s">
        <v>13</v>
      </c>
      <c r="C66" s="4" t="s">
        <v>15</v>
      </c>
      <c r="D66" s="4" t="s">
        <v>59</v>
      </c>
      <c r="E66" s="4" t="s">
        <v>37</v>
      </c>
      <c r="F66" s="4" t="s">
        <v>39</v>
      </c>
      <c r="G66" s="4" t="s">
        <v>0</v>
      </c>
      <c r="H66" s="4" t="s">
        <v>0</v>
      </c>
      <c r="I66" s="4" t="s">
        <v>0</v>
      </c>
      <c r="J66" s="21">
        <v>11329840.18</v>
      </c>
      <c r="K66" s="49">
        <f t="shared" ref="K66:M66" si="26">K67</f>
        <v>0</v>
      </c>
      <c r="L66" s="172">
        <f t="shared" si="26"/>
        <v>6348835.4900000002</v>
      </c>
      <c r="M66" s="153">
        <f t="shared" si="26"/>
        <v>4981004.6899999995</v>
      </c>
      <c r="N66" s="55"/>
    </row>
    <row r="67" spans="1:15" ht="25.5">
      <c r="A67" s="3" t="s">
        <v>40</v>
      </c>
      <c r="B67" s="4" t="s">
        <v>13</v>
      </c>
      <c r="C67" s="4" t="s">
        <v>15</v>
      </c>
      <c r="D67" s="4" t="s">
        <v>59</v>
      </c>
      <c r="E67" s="4" t="s">
        <v>37</v>
      </c>
      <c r="F67" s="4" t="s">
        <v>41</v>
      </c>
      <c r="G67" s="4" t="s">
        <v>0</v>
      </c>
      <c r="H67" s="4" t="s">
        <v>0</v>
      </c>
      <c r="I67" s="4" t="s">
        <v>0</v>
      </c>
      <c r="J67" s="21">
        <v>11329840.18</v>
      </c>
      <c r="K67" s="49">
        <f t="shared" ref="K67:M67" si="27">K68+K80</f>
        <v>0</v>
      </c>
      <c r="L67" s="172">
        <f t="shared" si="27"/>
        <v>6348835.4900000002</v>
      </c>
      <c r="M67" s="153">
        <f t="shared" si="27"/>
        <v>4981004.6899999995</v>
      </c>
      <c r="N67" s="55"/>
    </row>
    <row r="68" spans="1:15" ht="25.5">
      <c r="A68" s="3" t="s">
        <v>42</v>
      </c>
      <c r="B68" s="4" t="s">
        <v>13</v>
      </c>
      <c r="C68" s="4" t="s">
        <v>15</v>
      </c>
      <c r="D68" s="4" t="s">
        <v>59</v>
      </c>
      <c r="E68" s="4" t="s">
        <v>37</v>
      </c>
      <c r="F68" s="4" t="s">
        <v>43</v>
      </c>
      <c r="G68" s="4" t="s">
        <v>0</v>
      </c>
      <c r="H68" s="4" t="s">
        <v>0</v>
      </c>
      <c r="I68" s="4" t="s">
        <v>0</v>
      </c>
      <c r="J68" s="21">
        <v>3036942.66</v>
      </c>
      <c r="K68" s="49">
        <f t="shared" ref="K68:M68" si="28">K69+K70+K72+K74+K76+K78</f>
        <v>0</v>
      </c>
      <c r="L68" s="172">
        <f t="shared" si="28"/>
        <v>2019944.41</v>
      </c>
      <c r="M68" s="153">
        <f t="shared" si="28"/>
        <v>1016998.2500000002</v>
      </c>
      <c r="N68" s="55"/>
    </row>
    <row r="69" spans="1:15">
      <c r="A69" s="5" t="s">
        <v>86</v>
      </c>
      <c r="B69" s="6" t="s">
        <v>13</v>
      </c>
      <c r="C69" s="6" t="s">
        <v>15</v>
      </c>
      <c r="D69" s="6" t="s">
        <v>59</v>
      </c>
      <c r="E69" s="6" t="s">
        <v>37</v>
      </c>
      <c r="F69" s="6" t="s">
        <v>43</v>
      </c>
      <c r="G69" s="6" t="s">
        <v>87</v>
      </c>
      <c r="H69" s="6" t="s">
        <v>0</v>
      </c>
      <c r="I69" s="6" t="s">
        <v>0</v>
      </c>
      <c r="J69" s="24">
        <v>672512.04</v>
      </c>
      <c r="K69" s="106"/>
      <c r="L69" s="170">
        <f>[1]Sheet1!$P$32</f>
        <v>253399.93</v>
      </c>
      <c r="M69" s="156">
        <f>J69-L69</f>
        <v>419112.11000000004</v>
      </c>
      <c r="N69" s="55"/>
    </row>
    <row r="70" spans="1:15" ht="25.5">
      <c r="A70" s="5" t="s">
        <v>88</v>
      </c>
      <c r="B70" s="6" t="s">
        <v>13</v>
      </c>
      <c r="C70" s="6" t="s">
        <v>15</v>
      </c>
      <c r="D70" s="6" t="s">
        <v>59</v>
      </c>
      <c r="E70" s="6" t="s">
        <v>37</v>
      </c>
      <c r="F70" s="6" t="s">
        <v>43</v>
      </c>
      <c r="G70" s="6" t="s">
        <v>89</v>
      </c>
      <c r="H70" s="6" t="s">
        <v>0</v>
      </c>
      <c r="I70" s="6" t="s">
        <v>0</v>
      </c>
      <c r="J70" s="24">
        <v>429705</v>
      </c>
      <c r="K70" s="60">
        <f t="shared" ref="K70:L70" si="29">K71</f>
        <v>0</v>
      </c>
      <c r="L70" s="176">
        <f t="shared" si="29"/>
        <v>264603.90999999997</v>
      </c>
      <c r="M70" s="156">
        <f t="shared" ref="M70:M77" si="30">J70-L70</f>
        <v>165101.09000000003</v>
      </c>
      <c r="N70" s="55"/>
    </row>
    <row r="71" spans="1:15" ht="25.5">
      <c r="A71" s="5" t="s">
        <v>90</v>
      </c>
      <c r="B71" s="6" t="s">
        <v>13</v>
      </c>
      <c r="C71" s="6" t="s">
        <v>15</v>
      </c>
      <c r="D71" s="6" t="s">
        <v>59</v>
      </c>
      <c r="E71" s="6" t="s">
        <v>37</v>
      </c>
      <c r="F71" s="6" t="s">
        <v>43</v>
      </c>
      <c r="G71" s="6" t="s">
        <v>89</v>
      </c>
      <c r="H71" s="6" t="s">
        <v>0</v>
      </c>
      <c r="I71" s="6" t="s">
        <v>91</v>
      </c>
      <c r="J71" s="24">
        <v>429705</v>
      </c>
      <c r="K71" s="55"/>
      <c r="L71" s="170">
        <f>[1]Sheet1!$P$33</f>
        <v>264603.90999999997</v>
      </c>
      <c r="M71" s="156">
        <f t="shared" si="30"/>
        <v>165101.09000000003</v>
      </c>
      <c r="N71" s="55"/>
    </row>
    <row r="72" spans="1:15">
      <c r="A72" s="5" t="s">
        <v>66</v>
      </c>
      <c r="B72" s="6" t="s">
        <v>13</v>
      </c>
      <c r="C72" s="6" t="s">
        <v>15</v>
      </c>
      <c r="D72" s="6" t="s">
        <v>59</v>
      </c>
      <c r="E72" s="6" t="s">
        <v>37</v>
      </c>
      <c r="F72" s="6" t="s">
        <v>43</v>
      </c>
      <c r="G72" s="6" t="s">
        <v>67</v>
      </c>
      <c r="H72" s="6" t="s">
        <v>0</v>
      </c>
      <c r="I72" s="6" t="s">
        <v>0</v>
      </c>
      <c r="J72" s="24">
        <v>1228224.6000000001</v>
      </c>
      <c r="K72" s="60">
        <f t="shared" ref="K72:L72" si="31">K73</f>
        <v>0</v>
      </c>
      <c r="L72" s="176">
        <f t="shared" si="31"/>
        <v>877669.85</v>
      </c>
      <c r="M72" s="156">
        <f t="shared" si="30"/>
        <v>350554.75000000012</v>
      </c>
      <c r="N72" s="55"/>
    </row>
    <row r="73" spans="1:15" ht="25.5">
      <c r="A73" s="5" t="s">
        <v>92</v>
      </c>
      <c r="B73" s="6" t="s">
        <v>13</v>
      </c>
      <c r="C73" s="6" t="s">
        <v>15</v>
      </c>
      <c r="D73" s="6" t="s">
        <v>59</v>
      </c>
      <c r="E73" s="6" t="s">
        <v>37</v>
      </c>
      <c r="F73" s="6" t="s">
        <v>43</v>
      </c>
      <c r="G73" s="6" t="s">
        <v>67</v>
      </c>
      <c r="H73" s="6" t="s">
        <v>0</v>
      </c>
      <c r="I73" s="6" t="s">
        <v>93</v>
      </c>
      <c r="J73" s="24">
        <v>1228224.6000000001</v>
      </c>
      <c r="K73" s="55"/>
      <c r="L73" s="170">
        <f>[1]Sheet1!$P$34</f>
        <v>877669.85</v>
      </c>
      <c r="M73" s="156">
        <f t="shared" si="30"/>
        <v>350554.75000000012</v>
      </c>
      <c r="N73" s="55"/>
    </row>
    <row r="74" spans="1:15">
      <c r="A74" s="5" t="s">
        <v>94</v>
      </c>
      <c r="B74" s="6" t="s">
        <v>13</v>
      </c>
      <c r="C74" s="6" t="s">
        <v>15</v>
      </c>
      <c r="D74" s="6" t="s">
        <v>59</v>
      </c>
      <c r="E74" s="6" t="s">
        <v>37</v>
      </c>
      <c r="F74" s="6" t="s">
        <v>43</v>
      </c>
      <c r="G74" s="6" t="s">
        <v>95</v>
      </c>
      <c r="H74" s="6" t="s">
        <v>0</v>
      </c>
      <c r="I74" s="6" t="s">
        <v>0</v>
      </c>
      <c r="J74" s="24">
        <v>211800</v>
      </c>
      <c r="K74" s="60">
        <f t="shared" ref="K74:L74" si="32">K75</f>
        <v>0</v>
      </c>
      <c r="L74" s="176">
        <f t="shared" si="32"/>
        <v>211800</v>
      </c>
      <c r="M74" s="156">
        <f t="shared" si="30"/>
        <v>0</v>
      </c>
      <c r="N74" s="55"/>
    </row>
    <row r="75" spans="1:15" ht="25.5">
      <c r="A75" s="5" t="s">
        <v>96</v>
      </c>
      <c r="B75" s="6" t="s">
        <v>13</v>
      </c>
      <c r="C75" s="6" t="s">
        <v>15</v>
      </c>
      <c r="D75" s="6" t="s">
        <v>59</v>
      </c>
      <c r="E75" s="6" t="s">
        <v>37</v>
      </c>
      <c r="F75" s="6" t="s">
        <v>43</v>
      </c>
      <c r="G75" s="6" t="s">
        <v>95</v>
      </c>
      <c r="H75" s="6" t="s">
        <v>0</v>
      </c>
      <c r="I75" s="6" t="s">
        <v>97</v>
      </c>
      <c r="J75" s="24">
        <v>211800</v>
      </c>
      <c r="K75" s="55"/>
      <c r="L75" s="170">
        <f>[1]Sheet1!$P$35</f>
        <v>211800</v>
      </c>
      <c r="M75" s="156">
        <f t="shared" si="30"/>
        <v>0</v>
      </c>
      <c r="N75" s="55"/>
    </row>
    <row r="76" spans="1:15" ht="25.5">
      <c r="A76" s="5" t="s">
        <v>44</v>
      </c>
      <c r="B76" s="6" t="s">
        <v>13</v>
      </c>
      <c r="C76" s="6" t="s">
        <v>15</v>
      </c>
      <c r="D76" s="6" t="s">
        <v>59</v>
      </c>
      <c r="E76" s="6" t="s">
        <v>37</v>
      </c>
      <c r="F76" s="6" t="s">
        <v>43</v>
      </c>
      <c r="G76" s="6" t="s">
        <v>45</v>
      </c>
      <c r="H76" s="6" t="s">
        <v>0</v>
      </c>
      <c r="I76" s="6" t="s">
        <v>0</v>
      </c>
      <c r="J76" s="24">
        <v>494701.02</v>
      </c>
      <c r="K76" s="60">
        <f t="shared" ref="K76" si="33">K77</f>
        <v>0</v>
      </c>
      <c r="L76" s="176">
        <f>L77</f>
        <v>412470.72</v>
      </c>
      <c r="M76" s="156">
        <f t="shared" si="30"/>
        <v>82230.300000000047</v>
      </c>
      <c r="N76" s="55"/>
    </row>
    <row r="77" spans="1:15" ht="25.5">
      <c r="A77" s="5" t="s">
        <v>46</v>
      </c>
      <c r="B77" s="6" t="s">
        <v>13</v>
      </c>
      <c r="C77" s="6" t="s">
        <v>15</v>
      </c>
      <c r="D77" s="6" t="s">
        <v>59</v>
      </c>
      <c r="E77" s="6" t="s">
        <v>37</v>
      </c>
      <c r="F77" s="6" t="s">
        <v>43</v>
      </c>
      <c r="G77" s="6" t="s">
        <v>45</v>
      </c>
      <c r="H77" s="6" t="s">
        <v>0</v>
      </c>
      <c r="I77" s="6" t="s">
        <v>47</v>
      </c>
      <c r="J77" s="24">
        <v>494701.02</v>
      </c>
      <c r="K77" s="55"/>
      <c r="L77" s="170">
        <f>[1]Sheet1!$P$36</f>
        <v>412470.72</v>
      </c>
      <c r="M77" s="156">
        <f t="shared" si="30"/>
        <v>82230.300000000047</v>
      </c>
      <c r="N77" s="55"/>
    </row>
    <row r="78" spans="1:15" ht="63.75" hidden="1">
      <c r="A78" s="5" t="s">
        <v>98</v>
      </c>
      <c r="B78" s="6" t="s">
        <v>13</v>
      </c>
      <c r="C78" s="6" t="s">
        <v>15</v>
      </c>
      <c r="D78" s="6" t="s">
        <v>59</v>
      </c>
      <c r="E78" s="6" t="s">
        <v>37</v>
      </c>
      <c r="F78" s="6" t="s">
        <v>43</v>
      </c>
      <c r="G78" s="6" t="s">
        <v>99</v>
      </c>
      <c r="H78" s="6" t="s">
        <v>0</v>
      </c>
      <c r="I78" s="6" t="s">
        <v>0</v>
      </c>
      <c r="J78" s="24">
        <v>0</v>
      </c>
      <c r="K78" s="55"/>
      <c r="L78" s="170"/>
      <c r="M78" s="156">
        <f t="shared" ref="M78:M79" si="34">J78+K78+L78</f>
        <v>0</v>
      </c>
      <c r="N78" s="55"/>
    </row>
    <row r="79" spans="1:15" ht="25.5" hidden="1">
      <c r="A79" s="5" t="s">
        <v>92</v>
      </c>
      <c r="B79" s="6" t="s">
        <v>13</v>
      </c>
      <c r="C79" s="6" t="s">
        <v>15</v>
      </c>
      <c r="D79" s="6" t="s">
        <v>59</v>
      </c>
      <c r="E79" s="6" t="s">
        <v>37</v>
      </c>
      <c r="F79" s="6" t="s">
        <v>43</v>
      </c>
      <c r="G79" s="6" t="s">
        <v>99</v>
      </c>
      <c r="H79" s="6" t="s">
        <v>0</v>
      </c>
      <c r="I79" s="6" t="s">
        <v>93</v>
      </c>
      <c r="J79" s="24">
        <v>0</v>
      </c>
      <c r="K79" s="55"/>
      <c r="L79" s="170"/>
      <c r="M79" s="156">
        <f t="shared" si="34"/>
        <v>0</v>
      </c>
      <c r="N79" s="55"/>
    </row>
    <row r="80" spans="1:15" ht="25.5">
      <c r="A80" s="3" t="s">
        <v>48</v>
      </c>
      <c r="B80" s="4" t="s">
        <v>13</v>
      </c>
      <c r="C80" s="4" t="s">
        <v>15</v>
      </c>
      <c r="D80" s="4" t="s">
        <v>59</v>
      </c>
      <c r="E80" s="4" t="s">
        <v>37</v>
      </c>
      <c r="F80" s="4" t="s">
        <v>49</v>
      </c>
      <c r="G80" s="4" t="s">
        <v>0</v>
      </c>
      <c r="H80" s="4" t="s">
        <v>0</v>
      </c>
      <c r="I80" s="4" t="s">
        <v>0</v>
      </c>
      <c r="J80" s="21">
        <v>8292897.5199999996</v>
      </c>
      <c r="K80" s="49">
        <f t="shared" ref="K80:M80" si="35">K81+K82+K84+K92+K96+K100++K102+K104+K106</f>
        <v>0</v>
      </c>
      <c r="L80" s="172">
        <f t="shared" si="35"/>
        <v>4328891.08</v>
      </c>
      <c r="M80" s="153">
        <f t="shared" si="35"/>
        <v>3964006.4399999995</v>
      </c>
      <c r="N80" s="55"/>
      <c r="O80" s="43">
        <f>J80-L80</f>
        <v>3964006.4399999995</v>
      </c>
    </row>
    <row r="81" spans="1:14">
      <c r="A81" s="5" t="s">
        <v>86</v>
      </c>
      <c r="B81" s="6" t="s">
        <v>13</v>
      </c>
      <c r="C81" s="6" t="s">
        <v>15</v>
      </c>
      <c r="D81" s="6" t="s">
        <v>59</v>
      </c>
      <c r="E81" s="6" t="s">
        <v>37</v>
      </c>
      <c r="F81" s="6" t="s">
        <v>49</v>
      </c>
      <c r="G81" s="6" t="s">
        <v>87</v>
      </c>
      <c r="H81" s="6" t="s">
        <v>0</v>
      </c>
      <c r="I81" s="6" t="s">
        <v>0</v>
      </c>
      <c r="J81" s="24">
        <v>220000</v>
      </c>
      <c r="K81" s="55"/>
      <c r="L81" s="170">
        <f>[1]Sheet1!$P$37</f>
        <v>108313</v>
      </c>
      <c r="M81" s="156">
        <f>J81-L81</f>
        <v>111687</v>
      </c>
      <c r="N81" s="55"/>
    </row>
    <row r="82" spans="1:14">
      <c r="A82" s="5" t="s">
        <v>100</v>
      </c>
      <c r="B82" s="6" t="s">
        <v>13</v>
      </c>
      <c r="C82" s="6" t="s">
        <v>15</v>
      </c>
      <c r="D82" s="6" t="s">
        <v>59</v>
      </c>
      <c r="E82" s="6" t="s">
        <v>37</v>
      </c>
      <c r="F82" s="6" t="s">
        <v>49</v>
      </c>
      <c r="G82" s="6" t="s">
        <v>101</v>
      </c>
      <c r="H82" s="6" t="s">
        <v>0</v>
      </c>
      <c r="I82" s="6" t="s">
        <v>0</v>
      </c>
      <c r="J82" s="24">
        <v>0</v>
      </c>
      <c r="K82" s="60">
        <f t="shared" ref="K82:L82" si="36">K83</f>
        <v>0</v>
      </c>
      <c r="L82" s="176">
        <f t="shared" si="36"/>
        <v>0</v>
      </c>
      <c r="M82" s="156">
        <f t="shared" ref="M82:M108" si="37">J82-L82</f>
        <v>0</v>
      </c>
      <c r="N82" s="55"/>
    </row>
    <row r="83" spans="1:14" ht="25.5">
      <c r="A83" s="5" t="s">
        <v>102</v>
      </c>
      <c r="B83" s="6" t="s">
        <v>13</v>
      </c>
      <c r="C83" s="6" t="s">
        <v>15</v>
      </c>
      <c r="D83" s="6" t="s">
        <v>59</v>
      </c>
      <c r="E83" s="6" t="s">
        <v>37</v>
      </c>
      <c r="F83" s="6" t="s">
        <v>49</v>
      </c>
      <c r="G83" s="6" t="s">
        <v>101</v>
      </c>
      <c r="H83" s="6" t="s">
        <v>0</v>
      </c>
      <c r="I83" s="6" t="s">
        <v>103</v>
      </c>
      <c r="J83" s="24">
        <v>0</v>
      </c>
      <c r="K83" s="55"/>
      <c r="L83" s="170"/>
      <c r="M83" s="156">
        <f t="shared" si="37"/>
        <v>0</v>
      </c>
      <c r="N83" s="55"/>
    </row>
    <row r="84" spans="1:14">
      <c r="A84" s="5" t="s">
        <v>104</v>
      </c>
      <c r="B84" s="6" t="s">
        <v>13</v>
      </c>
      <c r="C84" s="6" t="s">
        <v>15</v>
      </c>
      <c r="D84" s="6" t="s">
        <v>59</v>
      </c>
      <c r="E84" s="6" t="s">
        <v>37</v>
      </c>
      <c r="F84" s="6" t="s">
        <v>49</v>
      </c>
      <c r="G84" s="6" t="s">
        <v>105</v>
      </c>
      <c r="H84" s="6" t="s">
        <v>0</v>
      </c>
      <c r="I84" s="6" t="s">
        <v>0</v>
      </c>
      <c r="J84" s="24">
        <v>2396213.5</v>
      </c>
      <c r="K84" s="60">
        <f t="shared" ref="K84" si="38">K85+K87+K89+K90+K91+K86+K88</f>
        <v>0</v>
      </c>
      <c r="L84" s="178">
        <f>L85+L87+L89+L90+L91+L86+L88</f>
        <v>1497600.67</v>
      </c>
      <c r="M84" s="156">
        <f t="shared" si="37"/>
        <v>898612.83000000007</v>
      </c>
      <c r="N84" s="55"/>
    </row>
    <row r="85" spans="1:14" ht="25.5">
      <c r="A85" s="5" t="s">
        <v>106</v>
      </c>
      <c r="B85" s="6" t="s">
        <v>13</v>
      </c>
      <c r="C85" s="6" t="s">
        <v>15</v>
      </c>
      <c r="D85" s="6" t="s">
        <v>59</v>
      </c>
      <c r="E85" s="6" t="s">
        <v>37</v>
      </c>
      <c r="F85" s="6" t="s">
        <v>49</v>
      </c>
      <c r="G85" s="6" t="s">
        <v>105</v>
      </c>
      <c r="H85" s="6" t="s">
        <v>0</v>
      </c>
      <c r="I85" s="6" t="s">
        <v>107</v>
      </c>
      <c r="J85" s="24">
        <v>0</v>
      </c>
      <c r="K85" s="55"/>
      <c r="L85" s="170"/>
      <c r="M85" s="156">
        <f t="shared" si="37"/>
        <v>0</v>
      </c>
      <c r="N85" s="55"/>
    </row>
    <row r="86" spans="1:14" ht="25.5">
      <c r="A86" s="5" t="s">
        <v>106</v>
      </c>
      <c r="B86" s="6" t="s">
        <v>13</v>
      </c>
      <c r="C86" s="6" t="s">
        <v>15</v>
      </c>
      <c r="D86" s="6" t="s">
        <v>59</v>
      </c>
      <c r="E86" s="6" t="s">
        <v>37</v>
      </c>
      <c r="F86" s="6">
        <v>247</v>
      </c>
      <c r="G86" s="6" t="s">
        <v>105</v>
      </c>
      <c r="H86" s="6" t="s">
        <v>0</v>
      </c>
      <c r="I86" s="6" t="s">
        <v>107</v>
      </c>
      <c r="J86" s="24">
        <v>1462387.98</v>
      </c>
      <c r="K86" s="55"/>
      <c r="L86" s="170">
        <v>903073.36</v>
      </c>
      <c r="M86" s="156">
        <f t="shared" si="37"/>
        <v>559314.62</v>
      </c>
      <c r="N86" s="55"/>
    </row>
    <row r="87" spans="1:14">
      <c r="A87" s="5" t="s">
        <v>108</v>
      </c>
      <c r="B87" s="6" t="s">
        <v>13</v>
      </c>
      <c r="C87" s="6" t="s">
        <v>15</v>
      </c>
      <c r="D87" s="6" t="s">
        <v>59</v>
      </c>
      <c r="E87" s="6" t="s">
        <v>37</v>
      </c>
      <c r="F87" s="6">
        <v>247</v>
      </c>
      <c r="G87" s="6" t="s">
        <v>105</v>
      </c>
      <c r="H87" s="6" t="s">
        <v>0</v>
      </c>
      <c r="I87" s="6" t="s">
        <v>109</v>
      </c>
      <c r="J87" s="24">
        <v>604857.9</v>
      </c>
      <c r="K87" s="55"/>
      <c r="L87" s="170">
        <f>[1]Sheet1!$P$54</f>
        <v>502926.97</v>
      </c>
      <c r="M87" s="156">
        <f t="shared" si="37"/>
        <v>101930.93000000005</v>
      </c>
      <c r="N87" s="55"/>
    </row>
    <row r="88" spans="1:14">
      <c r="A88" s="5" t="s">
        <v>108</v>
      </c>
      <c r="B88" s="6" t="s">
        <v>13</v>
      </c>
      <c r="C88" s="6" t="s">
        <v>15</v>
      </c>
      <c r="D88" s="6" t="s">
        <v>59</v>
      </c>
      <c r="E88" s="6" t="s">
        <v>37</v>
      </c>
      <c r="F88" s="6">
        <v>244</v>
      </c>
      <c r="G88" s="6" t="s">
        <v>105</v>
      </c>
      <c r="H88" s="6" t="s">
        <v>0</v>
      </c>
      <c r="I88" s="6" t="s">
        <v>109</v>
      </c>
      <c r="J88" s="24">
        <v>0</v>
      </c>
      <c r="K88" s="55"/>
      <c r="L88" s="170">
        <f>78941.82-78941.82</f>
        <v>0</v>
      </c>
      <c r="M88" s="156">
        <f t="shared" si="37"/>
        <v>0</v>
      </c>
      <c r="N88" s="55"/>
    </row>
    <row r="89" spans="1:14" ht="25.5">
      <c r="A89" s="5" t="s">
        <v>110</v>
      </c>
      <c r="B89" s="6" t="s">
        <v>13</v>
      </c>
      <c r="C89" s="6" t="s">
        <v>15</v>
      </c>
      <c r="D89" s="6" t="s">
        <v>59</v>
      </c>
      <c r="E89" s="6" t="s">
        <v>37</v>
      </c>
      <c r="F89" s="6" t="s">
        <v>49</v>
      </c>
      <c r="G89" s="6" t="s">
        <v>105</v>
      </c>
      <c r="H89" s="6" t="s">
        <v>0</v>
      </c>
      <c r="I89" s="6" t="s">
        <v>111</v>
      </c>
      <c r="J89" s="24">
        <v>246306.78</v>
      </c>
      <c r="K89" s="55"/>
      <c r="L89" s="170">
        <f>[1]Sheet1!$P$40</f>
        <v>69917.86</v>
      </c>
      <c r="M89" s="156">
        <f t="shared" si="37"/>
        <v>176388.91999999998</v>
      </c>
      <c r="N89" s="55"/>
    </row>
    <row r="90" spans="1:14" ht="25.5">
      <c r="A90" s="5" t="s">
        <v>112</v>
      </c>
      <c r="B90" s="6" t="s">
        <v>13</v>
      </c>
      <c r="C90" s="6" t="s">
        <v>15</v>
      </c>
      <c r="D90" s="6" t="s">
        <v>59</v>
      </c>
      <c r="E90" s="6" t="s">
        <v>37</v>
      </c>
      <c r="F90" s="6" t="s">
        <v>49</v>
      </c>
      <c r="G90" s="6" t="s">
        <v>105</v>
      </c>
      <c r="H90" s="6" t="s">
        <v>0</v>
      </c>
      <c r="I90" s="6" t="s">
        <v>113</v>
      </c>
      <c r="J90" s="24">
        <v>67660.84</v>
      </c>
      <c r="K90" s="55"/>
      <c r="L90" s="170">
        <f>[1]Sheet1!$P$41</f>
        <v>21682.48</v>
      </c>
      <c r="M90" s="156">
        <f t="shared" si="37"/>
        <v>45978.36</v>
      </c>
      <c r="N90" s="55"/>
    </row>
    <row r="91" spans="1:14" ht="25.5">
      <c r="A91" s="5" t="s">
        <v>114</v>
      </c>
      <c r="B91" s="6" t="s">
        <v>13</v>
      </c>
      <c r="C91" s="6" t="s">
        <v>15</v>
      </c>
      <c r="D91" s="6" t="s">
        <v>59</v>
      </c>
      <c r="E91" s="6" t="s">
        <v>37</v>
      </c>
      <c r="F91" s="6" t="s">
        <v>49</v>
      </c>
      <c r="G91" s="6" t="s">
        <v>105</v>
      </c>
      <c r="H91" s="6" t="s">
        <v>0</v>
      </c>
      <c r="I91" s="6" t="s">
        <v>115</v>
      </c>
      <c r="J91" s="24">
        <v>15000</v>
      </c>
      <c r="K91" s="55"/>
      <c r="L91" s="170"/>
      <c r="M91" s="156">
        <f t="shared" si="37"/>
        <v>15000</v>
      </c>
      <c r="N91" s="55"/>
    </row>
    <row r="92" spans="1:14" ht="25.5">
      <c r="A92" s="5" t="s">
        <v>88</v>
      </c>
      <c r="B92" s="6" t="s">
        <v>13</v>
      </c>
      <c r="C92" s="6" t="s">
        <v>15</v>
      </c>
      <c r="D92" s="6" t="s">
        <v>59</v>
      </c>
      <c r="E92" s="6" t="s">
        <v>37</v>
      </c>
      <c r="F92" s="6" t="s">
        <v>49</v>
      </c>
      <c r="G92" s="6" t="s">
        <v>89</v>
      </c>
      <c r="H92" s="6" t="s">
        <v>0</v>
      </c>
      <c r="I92" s="6" t="s">
        <v>0</v>
      </c>
      <c r="J92" s="24">
        <v>1058997.2999999998</v>
      </c>
      <c r="K92" s="60">
        <f t="shared" ref="K92:L92" si="39">K93+K94+K95</f>
        <v>0</v>
      </c>
      <c r="L92" s="176">
        <f t="shared" si="39"/>
        <v>485810.75</v>
      </c>
      <c r="M92" s="156">
        <f t="shared" si="37"/>
        <v>573186.54999999981</v>
      </c>
      <c r="N92" s="55"/>
    </row>
    <row r="93" spans="1:14">
      <c r="A93" s="5" t="s">
        <v>116</v>
      </c>
      <c r="B93" s="6" t="s">
        <v>13</v>
      </c>
      <c r="C93" s="6" t="s">
        <v>15</v>
      </c>
      <c r="D93" s="6" t="s">
        <v>59</v>
      </c>
      <c r="E93" s="6" t="s">
        <v>37</v>
      </c>
      <c r="F93" s="6" t="s">
        <v>49</v>
      </c>
      <c r="G93" s="6" t="s">
        <v>89</v>
      </c>
      <c r="H93" s="6" t="s">
        <v>0</v>
      </c>
      <c r="I93" s="6" t="s">
        <v>117</v>
      </c>
      <c r="J93" s="24">
        <v>205260</v>
      </c>
      <c r="K93" s="55"/>
      <c r="L93" s="170">
        <f>[1]Sheet1!$P$43</f>
        <v>56520</v>
      </c>
      <c r="M93" s="156">
        <f t="shared" si="37"/>
        <v>148740</v>
      </c>
      <c r="N93" s="55"/>
    </row>
    <row r="94" spans="1:14">
      <c r="A94" s="5" t="s">
        <v>118</v>
      </c>
      <c r="B94" s="6" t="s">
        <v>13</v>
      </c>
      <c r="C94" s="6" t="s">
        <v>15</v>
      </c>
      <c r="D94" s="6" t="s">
        <v>59</v>
      </c>
      <c r="E94" s="6" t="s">
        <v>37</v>
      </c>
      <c r="F94" s="6" t="s">
        <v>49</v>
      </c>
      <c r="G94" s="6" t="s">
        <v>89</v>
      </c>
      <c r="H94" s="6" t="s">
        <v>0</v>
      </c>
      <c r="I94" s="6" t="s">
        <v>119</v>
      </c>
      <c r="J94" s="24">
        <v>372216.6</v>
      </c>
      <c r="K94" s="55"/>
      <c r="L94" s="170">
        <f>[1]Sheet1!$P$44</f>
        <v>292010.09000000003</v>
      </c>
      <c r="M94" s="156">
        <f t="shared" si="37"/>
        <v>80206.509999999951</v>
      </c>
      <c r="N94" s="55"/>
    </row>
    <row r="95" spans="1:14" ht="25.5">
      <c r="A95" s="5" t="s">
        <v>90</v>
      </c>
      <c r="B95" s="6" t="s">
        <v>13</v>
      </c>
      <c r="C95" s="6" t="s">
        <v>15</v>
      </c>
      <c r="D95" s="6" t="s">
        <v>59</v>
      </c>
      <c r="E95" s="6" t="s">
        <v>37</v>
      </c>
      <c r="F95" s="6" t="s">
        <v>49</v>
      </c>
      <c r="G95" s="6" t="s">
        <v>89</v>
      </c>
      <c r="H95" s="6" t="s">
        <v>0</v>
      </c>
      <c r="I95" s="6" t="s">
        <v>91</v>
      </c>
      <c r="J95" s="24">
        <v>481520.69999999995</v>
      </c>
      <c r="K95" s="55"/>
      <c r="L95" s="170">
        <f>[1]Sheet1!$P$45</f>
        <v>137280.66</v>
      </c>
      <c r="M95" s="156">
        <f t="shared" si="37"/>
        <v>344240.03999999992</v>
      </c>
      <c r="N95" s="55"/>
    </row>
    <row r="96" spans="1:14">
      <c r="A96" s="5" t="s">
        <v>66</v>
      </c>
      <c r="B96" s="6" t="s">
        <v>13</v>
      </c>
      <c r="C96" s="6" t="s">
        <v>15</v>
      </c>
      <c r="D96" s="6" t="s">
        <v>59</v>
      </c>
      <c r="E96" s="6" t="s">
        <v>37</v>
      </c>
      <c r="F96" s="6" t="s">
        <v>49</v>
      </c>
      <c r="G96" s="6" t="s">
        <v>67</v>
      </c>
      <c r="H96" s="6" t="s">
        <v>0</v>
      </c>
      <c r="I96" s="6" t="s">
        <v>0</v>
      </c>
      <c r="J96" s="24">
        <v>2033483.32</v>
      </c>
      <c r="K96" s="60">
        <f t="shared" ref="K96" si="40">K97+K98+K99</f>
        <v>0</v>
      </c>
      <c r="L96" s="176">
        <f>L97+L98+L99</f>
        <v>767659.07</v>
      </c>
      <c r="M96" s="156">
        <f t="shared" si="37"/>
        <v>1265824.25</v>
      </c>
      <c r="N96" s="55"/>
    </row>
    <row r="97" spans="1:15">
      <c r="A97" s="5" t="s">
        <v>74</v>
      </c>
      <c r="B97" s="6" t="s">
        <v>13</v>
      </c>
      <c r="C97" s="6" t="s">
        <v>15</v>
      </c>
      <c r="D97" s="6" t="s">
        <v>59</v>
      </c>
      <c r="E97" s="6" t="s">
        <v>37</v>
      </c>
      <c r="F97" s="6" t="s">
        <v>49</v>
      </c>
      <c r="G97" s="6" t="s">
        <v>67</v>
      </c>
      <c r="H97" s="6" t="s">
        <v>0</v>
      </c>
      <c r="I97" s="6" t="s">
        <v>75</v>
      </c>
      <c r="J97" s="24">
        <v>441000</v>
      </c>
      <c r="K97" s="55"/>
      <c r="L97" s="170">
        <f>[1]Sheet1!$P$46</f>
        <v>112000</v>
      </c>
      <c r="M97" s="156">
        <f t="shared" si="37"/>
        <v>329000</v>
      </c>
      <c r="N97" s="55"/>
    </row>
    <row r="98" spans="1:15" ht="25.5">
      <c r="A98" s="5" t="s">
        <v>120</v>
      </c>
      <c r="B98" s="6" t="s">
        <v>13</v>
      </c>
      <c r="C98" s="6" t="s">
        <v>15</v>
      </c>
      <c r="D98" s="6" t="s">
        <v>59</v>
      </c>
      <c r="E98" s="6" t="s">
        <v>37</v>
      </c>
      <c r="F98" s="6" t="s">
        <v>49</v>
      </c>
      <c r="G98" s="6" t="s">
        <v>67</v>
      </c>
      <c r="H98" s="6" t="s">
        <v>0</v>
      </c>
      <c r="I98" s="6" t="s">
        <v>121</v>
      </c>
      <c r="J98" s="24">
        <v>50000</v>
      </c>
      <c r="K98" s="55"/>
      <c r="L98" s="170">
        <f>[1]Sheet1!$P$47</f>
        <v>12061.74</v>
      </c>
      <c r="M98" s="156">
        <f t="shared" si="37"/>
        <v>37938.26</v>
      </c>
      <c r="N98" s="55"/>
    </row>
    <row r="99" spans="1:15" ht="25.5">
      <c r="A99" s="5" t="s">
        <v>122</v>
      </c>
      <c r="B99" s="6" t="s">
        <v>13</v>
      </c>
      <c r="C99" s="6" t="s">
        <v>15</v>
      </c>
      <c r="D99" s="6" t="s">
        <v>59</v>
      </c>
      <c r="E99" s="6" t="s">
        <v>37</v>
      </c>
      <c r="F99" s="6" t="s">
        <v>49</v>
      </c>
      <c r="G99" s="6" t="s">
        <v>67</v>
      </c>
      <c r="H99" s="6" t="s">
        <v>0</v>
      </c>
      <c r="I99" s="6" t="s">
        <v>123</v>
      </c>
      <c r="J99" s="24">
        <v>1542483.32</v>
      </c>
      <c r="K99" s="55"/>
      <c r="L99" s="170">
        <f>[1]Sheet1!$P$48</f>
        <v>643597.32999999996</v>
      </c>
      <c r="M99" s="156">
        <f t="shared" si="37"/>
        <v>898885.99000000011</v>
      </c>
      <c r="N99" s="55"/>
    </row>
    <row r="100" spans="1:15">
      <c r="A100" s="5" t="s">
        <v>124</v>
      </c>
      <c r="B100" s="6" t="s">
        <v>13</v>
      </c>
      <c r="C100" s="6" t="s">
        <v>15</v>
      </c>
      <c r="D100" s="6" t="s">
        <v>59</v>
      </c>
      <c r="E100" s="6" t="s">
        <v>37</v>
      </c>
      <c r="F100" s="6" t="s">
        <v>49</v>
      </c>
      <c r="G100" s="6" t="s">
        <v>125</v>
      </c>
      <c r="H100" s="6" t="s">
        <v>0</v>
      </c>
      <c r="I100" s="6" t="s">
        <v>0</v>
      </c>
      <c r="J100" s="24">
        <v>7000</v>
      </c>
      <c r="K100" s="60">
        <f t="shared" ref="K100:L100" si="41">K101</f>
        <v>0</v>
      </c>
      <c r="L100" s="176">
        <f t="shared" si="41"/>
        <v>1992.27</v>
      </c>
      <c r="M100" s="156">
        <f t="shared" si="37"/>
        <v>5007.7299999999996</v>
      </c>
      <c r="N100" s="55"/>
    </row>
    <row r="101" spans="1:15">
      <c r="A101" s="5" t="s">
        <v>126</v>
      </c>
      <c r="B101" s="6" t="s">
        <v>13</v>
      </c>
      <c r="C101" s="6" t="s">
        <v>15</v>
      </c>
      <c r="D101" s="6" t="s">
        <v>59</v>
      </c>
      <c r="E101" s="6" t="s">
        <v>37</v>
      </c>
      <c r="F101" s="6" t="s">
        <v>49</v>
      </c>
      <c r="G101" s="6" t="s">
        <v>125</v>
      </c>
      <c r="H101" s="6" t="s">
        <v>0</v>
      </c>
      <c r="I101" s="6" t="s">
        <v>127</v>
      </c>
      <c r="J101" s="24">
        <v>7000</v>
      </c>
      <c r="K101" s="55"/>
      <c r="L101" s="170">
        <f>[1]Sheet1!$P$49</f>
        <v>1992.27</v>
      </c>
      <c r="M101" s="156">
        <f t="shared" si="37"/>
        <v>5007.7299999999996</v>
      </c>
      <c r="N101" s="55"/>
    </row>
    <row r="102" spans="1:15">
      <c r="A102" s="5" t="s">
        <v>94</v>
      </c>
      <c r="B102" s="6" t="s">
        <v>13</v>
      </c>
      <c r="C102" s="6" t="s">
        <v>15</v>
      </c>
      <c r="D102" s="6" t="s">
        <v>59</v>
      </c>
      <c r="E102" s="6" t="s">
        <v>37</v>
      </c>
      <c r="F102" s="6" t="s">
        <v>49</v>
      </c>
      <c r="G102" s="6" t="s">
        <v>95</v>
      </c>
      <c r="H102" s="6" t="s">
        <v>0</v>
      </c>
      <c r="I102" s="6" t="s">
        <v>0</v>
      </c>
      <c r="J102" s="24">
        <v>128200</v>
      </c>
      <c r="K102" s="60">
        <f t="shared" ref="K102:L102" si="42">K103</f>
        <v>0</v>
      </c>
      <c r="L102" s="176">
        <f t="shared" si="42"/>
        <v>114752.68</v>
      </c>
      <c r="M102" s="156">
        <f t="shared" si="37"/>
        <v>13447.320000000007</v>
      </c>
      <c r="N102" s="55"/>
    </row>
    <row r="103" spans="1:15">
      <c r="A103" s="5" t="s">
        <v>128</v>
      </c>
      <c r="B103" s="6" t="s">
        <v>13</v>
      </c>
      <c r="C103" s="6" t="s">
        <v>15</v>
      </c>
      <c r="D103" s="6" t="s">
        <v>59</v>
      </c>
      <c r="E103" s="6" t="s">
        <v>37</v>
      </c>
      <c r="F103" s="6" t="s">
        <v>49</v>
      </c>
      <c r="G103" s="6" t="s">
        <v>95</v>
      </c>
      <c r="H103" s="6" t="s">
        <v>0</v>
      </c>
      <c r="I103" s="6" t="s">
        <v>97</v>
      </c>
      <c r="J103" s="24">
        <v>128200</v>
      </c>
      <c r="K103" s="55"/>
      <c r="L103" s="170">
        <f>[1]Sheet1!$P$50</f>
        <v>114752.68</v>
      </c>
      <c r="M103" s="156">
        <f t="shared" si="37"/>
        <v>13447.320000000007</v>
      </c>
      <c r="N103" s="55"/>
    </row>
    <row r="104" spans="1:15" ht="25.5">
      <c r="A104" s="5" t="s">
        <v>129</v>
      </c>
      <c r="B104" s="6" t="s">
        <v>13</v>
      </c>
      <c r="C104" s="6" t="s">
        <v>15</v>
      </c>
      <c r="D104" s="6" t="s">
        <v>59</v>
      </c>
      <c r="E104" s="6" t="s">
        <v>37</v>
      </c>
      <c r="F104" s="6" t="s">
        <v>49</v>
      </c>
      <c r="G104" s="6" t="s">
        <v>130</v>
      </c>
      <c r="H104" s="6" t="s">
        <v>0</v>
      </c>
      <c r="I104" s="6" t="s">
        <v>0</v>
      </c>
      <c r="J104" s="24">
        <v>1344414.4</v>
      </c>
      <c r="K104" s="60">
        <f t="shared" ref="K104:L104" si="43">K105</f>
        <v>0</v>
      </c>
      <c r="L104" s="176">
        <f t="shared" si="43"/>
        <v>422138.55</v>
      </c>
      <c r="M104" s="156">
        <f t="shared" si="37"/>
        <v>922275.84999999986</v>
      </c>
      <c r="N104" s="55"/>
    </row>
    <row r="105" spans="1:15" ht="25.5">
      <c r="A105" s="5" t="s">
        <v>131</v>
      </c>
      <c r="B105" s="6" t="s">
        <v>13</v>
      </c>
      <c r="C105" s="6" t="s">
        <v>15</v>
      </c>
      <c r="D105" s="6" t="s">
        <v>59</v>
      </c>
      <c r="E105" s="6" t="s">
        <v>37</v>
      </c>
      <c r="F105" s="6" t="s">
        <v>49</v>
      </c>
      <c r="G105" s="6" t="s">
        <v>130</v>
      </c>
      <c r="H105" s="63" t="s">
        <v>0</v>
      </c>
      <c r="I105" s="63" t="s">
        <v>132</v>
      </c>
      <c r="J105" s="34">
        <v>1344414.4</v>
      </c>
      <c r="K105" s="56"/>
      <c r="L105" s="170">
        <f>[1]Sheet1!$P$51</f>
        <v>422138.55</v>
      </c>
      <c r="M105" s="156">
        <f t="shared" si="37"/>
        <v>922275.84999999986</v>
      </c>
      <c r="N105" s="55"/>
    </row>
    <row r="106" spans="1:15" ht="25.5">
      <c r="A106" s="5" t="s">
        <v>44</v>
      </c>
      <c r="B106" s="6" t="s">
        <v>13</v>
      </c>
      <c r="C106" s="6" t="s">
        <v>15</v>
      </c>
      <c r="D106" s="6" t="s">
        <v>59</v>
      </c>
      <c r="E106" s="6" t="s">
        <v>37</v>
      </c>
      <c r="F106" s="6" t="s">
        <v>49</v>
      </c>
      <c r="G106" s="33" t="s">
        <v>45</v>
      </c>
      <c r="H106" s="67" t="s">
        <v>0</v>
      </c>
      <c r="I106" s="67" t="s">
        <v>0</v>
      </c>
      <c r="J106" s="30">
        <v>1104589</v>
      </c>
      <c r="K106" s="54">
        <f t="shared" ref="K106:L106" si="44">K107</f>
        <v>0</v>
      </c>
      <c r="L106" s="179">
        <f t="shared" si="44"/>
        <v>930624.09</v>
      </c>
      <c r="M106" s="156">
        <f t="shared" si="37"/>
        <v>173964.91000000003</v>
      </c>
      <c r="N106" s="55"/>
    </row>
    <row r="107" spans="1:15" ht="25.5">
      <c r="A107" s="5" t="s">
        <v>46</v>
      </c>
      <c r="B107" s="6" t="s">
        <v>13</v>
      </c>
      <c r="C107" s="6" t="s">
        <v>15</v>
      </c>
      <c r="D107" s="6" t="s">
        <v>59</v>
      </c>
      <c r="E107" s="6" t="s">
        <v>37</v>
      </c>
      <c r="F107" s="6" t="s">
        <v>49</v>
      </c>
      <c r="G107" s="33" t="s">
        <v>45</v>
      </c>
      <c r="H107" s="67" t="s">
        <v>0</v>
      </c>
      <c r="I107" s="67" t="s">
        <v>47</v>
      </c>
      <c r="J107" s="30">
        <v>1104589</v>
      </c>
      <c r="K107" s="55"/>
      <c r="L107" s="180">
        <f>[1]Sheet1!$P$52</f>
        <v>930624.09</v>
      </c>
      <c r="M107" s="156">
        <f t="shared" si="37"/>
        <v>173964.91000000003</v>
      </c>
      <c r="N107" s="55"/>
    </row>
    <row r="108" spans="1:15">
      <c r="A108" s="41" t="s">
        <v>403</v>
      </c>
      <c r="B108" s="6" t="s">
        <v>13</v>
      </c>
      <c r="C108" s="6" t="s">
        <v>15</v>
      </c>
      <c r="D108" s="6" t="s">
        <v>59</v>
      </c>
      <c r="E108" s="6" t="s">
        <v>37</v>
      </c>
      <c r="F108" s="6">
        <v>321</v>
      </c>
      <c r="G108" s="33">
        <v>265</v>
      </c>
      <c r="H108" s="67" t="s">
        <v>0</v>
      </c>
      <c r="I108" s="67">
        <v>1124</v>
      </c>
      <c r="J108" s="30">
        <v>266000</v>
      </c>
      <c r="K108" s="55"/>
      <c r="L108" s="177"/>
      <c r="M108" s="156">
        <f t="shared" si="37"/>
        <v>266000</v>
      </c>
      <c r="N108" s="55"/>
    </row>
    <row r="109" spans="1:15">
      <c r="A109" s="3" t="s">
        <v>133</v>
      </c>
      <c r="B109" s="4" t="s">
        <v>13</v>
      </c>
      <c r="C109" s="4" t="s">
        <v>15</v>
      </c>
      <c r="D109" s="4" t="s">
        <v>59</v>
      </c>
      <c r="E109" s="4" t="s">
        <v>134</v>
      </c>
      <c r="F109" s="4" t="s">
        <v>0</v>
      </c>
      <c r="G109" s="32" t="s">
        <v>0</v>
      </c>
      <c r="H109" s="26" t="s">
        <v>0</v>
      </c>
      <c r="I109" s="26" t="s">
        <v>0</v>
      </c>
      <c r="J109" s="27">
        <v>1156668</v>
      </c>
      <c r="K109" s="52">
        <f t="shared" ref="K109:M115" si="45">K110</f>
        <v>0</v>
      </c>
      <c r="L109" s="181">
        <f t="shared" si="45"/>
        <v>534238.86</v>
      </c>
      <c r="M109" s="153">
        <f t="shared" si="45"/>
        <v>622429.14</v>
      </c>
      <c r="N109" s="55"/>
      <c r="O109" s="43">
        <f>J109-L109</f>
        <v>622429.14</v>
      </c>
    </row>
    <row r="110" spans="1:15" ht="51">
      <c r="A110" s="3" t="s">
        <v>135</v>
      </c>
      <c r="B110" s="4" t="s">
        <v>13</v>
      </c>
      <c r="C110" s="4" t="s">
        <v>15</v>
      </c>
      <c r="D110" s="4" t="s">
        <v>59</v>
      </c>
      <c r="E110" s="4" t="s">
        <v>136</v>
      </c>
      <c r="F110" s="4" t="s">
        <v>0</v>
      </c>
      <c r="G110" s="4" t="s">
        <v>0</v>
      </c>
      <c r="H110" s="87" t="s">
        <v>0</v>
      </c>
      <c r="I110" s="87" t="s">
        <v>0</v>
      </c>
      <c r="J110" s="35">
        <v>1156668</v>
      </c>
      <c r="K110" s="59">
        <f t="shared" si="45"/>
        <v>0</v>
      </c>
      <c r="L110" s="172">
        <f t="shared" si="45"/>
        <v>534238.86</v>
      </c>
      <c r="M110" s="153">
        <f t="shared" si="45"/>
        <v>622429.14</v>
      </c>
      <c r="N110" s="55"/>
    </row>
    <row r="111" spans="1:15" ht="25.5">
      <c r="A111" s="3" t="s">
        <v>137</v>
      </c>
      <c r="B111" s="4" t="s">
        <v>13</v>
      </c>
      <c r="C111" s="4" t="s">
        <v>15</v>
      </c>
      <c r="D111" s="4" t="s">
        <v>59</v>
      </c>
      <c r="E111" s="4" t="s">
        <v>136</v>
      </c>
      <c r="F111" s="4" t="s">
        <v>138</v>
      </c>
      <c r="G111" s="4" t="s">
        <v>0</v>
      </c>
      <c r="H111" s="4" t="s">
        <v>0</v>
      </c>
      <c r="I111" s="4" t="s">
        <v>0</v>
      </c>
      <c r="J111" s="21">
        <v>1156668</v>
      </c>
      <c r="K111" s="49">
        <f>K113+K112</f>
        <v>0</v>
      </c>
      <c r="L111" s="172">
        <f t="shared" ref="L111:M111" si="46">L113+L112</f>
        <v>534238.86</v>
      </c>
      <c r="M111" s="49">
        <f t="shared" si="46"/>
        <v>622429.14</v>
      </c>
      <c r="N111" s="55"/>
    </row>
    <row r="112" spans="1:15" ht="25.5">
      <c r="A112" s="5" t="s">
        <v>145</v>
      </c>
      <c r="B112" s="6" t="s">
        <v>13</v>
      </c>
      <c r="C112" s="6" t="s">
        <v>15</v>
      </c>
      <c r="D112" s="6" t="s">
        <v>59</v>
      </c>
      <c r="E112" s="6" t="s">
        <v>136</v>
      </c>
      <c r="F112" s="6">
        <v>312</v>
      </c>
      <c r="G112" s="6" t="s">
        <v>144</v>
      </c>
      <c r="H112" s="6" t="s">
        <v>0</v>
      </c>
      <c r="I112" s="63" t="s">
        <v>146</v>
      </c>
      <c r="J112" s="21">
        <v>622429.14</v>
      </c>
      <c r="K112" s="49"/>
      <c r="L112" s="182"/>
      <c r="M112" s="157">
        <f>J112+K112+L112</f>
        <v>622429.14</v>
      </c>
      <c r="N112" s="55"/>
    </row>
    <row r="113" spans="1:15" ht="25.5">
      <c r="A113" s="3" t="s">
        <v>139</v>
      </c>
      <c r="B113" s="4" t="s">
        <v>13</v>
      </c>
      <c r="C113" s="4" t="s">
        <v>15</v>
      </c>
      <c r="D113" s="4" t="s">
        <v>59</v>
      </c>
      <c r="E113" s="4" t="s">
        <v>136</v>
      </c>
      <c r="F113" s="4" t="s">
        <v>140</v>
      </c>
      <c r="G113" s="4" t="s">
        <v>0</v>
      </c>
      <c r="H113" s="4" t="s">
        <v>0</v>
      </c>
      <c r="I113" s="4" t="s">
        <v>0</v>
      </c>
      <c r="J113" s="21">
        <v>534238.86</v>
      </c>
      <c r="K113" s="49">
        <f t="shared" si="45"/>
        <v>0</v>
      </c>
      <c r="L113" s="49">
        <f>L114</f>
        <v>534238.86</v>
      </c>
      <c r="M113" s="153">
        <f t="shared" si="45"/>
        <v>0</v>
      </c>
      <c r="N113" s="55"/>
    </row>
    <row r="114" spans="1:15" ht="25.5">
      <c r="A114" s="3" t="s">
        <v>141</v>
      </c>
      <c r="B114" s="4" t="s">
        <v>13</v>
      </c>
      <c r="C114" s="4" t="s">
        <v>15</v>
      </c>
      <c r="D114" s="4" t="s">
        <v>59</v>
      </c>
      <c r="E114" s="4" t="s">
        <v>136</v>
      </c>
      <c r="F114" s="4" t="s">
        <v>142</v>
      </c>
      <c r="G114" s="4" t="s">
        <v>0</v>
      </c>
      <c r="H114" s="4" t="s">
        <v>0</v>
      </c>
      <c r="I114" s="4" t="s">
        <v>0</v>
      </c>
      <c r="J114" s="21">
        <v>534238.86</v>
      </c>
      <c r="K114" s="49">
        <f t="shared" si="45"/>
        <v>0</v>
      </c>
      <c r="L114" s="49">
        <f>L115</f>
        <v>534238.86</v>
      </c>
      <c r="M114" s="153">
        <f t="shared" si="45"/>
        <v>0</v>
      </c>
      <c r="N114" s="55"/>
    </row>
    <row r="115" spans="1:15" ht="38.25">
      <c r="A115" s="5" t="s">
        <v>143</v>
      </c>
      <c r="B115" s="6" t="s">
        <v>13</v>
      </c>
      <c r="C115" s="6" t="s">
        <v>15</v>
      </c>
      <c r="D115" s="6" t="s">
        <v>59</v>
      </c>
      <c r="E115" s="6" t="s">
        <v>136</v>
      </c>
      <c r="F115" s="6" t="s">
        <v>142</v>
      </c>
      <c r="G115" s="6" t="s">
        <v>144</v>
      </c>
      <c r="H115" s="6" t="s">
        <v>0</v>
      </c>
      <c r="I115" s="6" t="s">
        <v>0</v>
      </c>
      <c r="J115" s="24">
        <v>534238.86</v>
      </c>
      <c r="K115" s="60">
        <f t="shared" si="45"/>
        <v>0</v>
      </c>
      <c r="L115" s="60">
        <f>L116</f>
        <v>534238.86</v>
      </c>
      <c r="M115" s="142">
        <f t="shared" si="45"/>
        <v>0</v>
      </c>
      <c r="N115" s="55"/>
    </row>
    <row r="116" spans="1:15" ht="25.5">
      <c r="A116" s="5" t="s">
        <v>145</v>
      </c>
      <c r="B116" s="6" t="s">
        <v>13</v>
      </c>
      <c r="C116" s="6" t="s">
        <v>15</v>
      </c>
      <c r="D116" s="6" t="s">
        <v>59</v>
      </c>
      <c r="E116" s="6" t="s">
        <v>136</v>
      </c>
      <c r="F116" s="6" t="s">
        <v>142</v>
      </c>
      <c r="G116" s="6" t="s">
        <v>144</v>
      </c>
      <c r="H116" s="6" t="s">
        <v>0</v>
      </c>
      <c r="I116" s="63" t="s">
        <v>146</v>
      </c>
      <c r="J116" s="34">
        <v>534238.86</v>
      </c>
      <c r="K116" s="56"/>
      <c r="L116" s="61">
        <v>534238.86</v>
      </c>
      <c r="M116" s="158">
        <f>J116-L116</f>
        <v>0</v>
      </c>
      <c r="N116" s="55"/>
    </row>
    <row r="117" spans="1:15" ht="25.5">
      <c r="A117" s="9" t="s">
        <v>177</v>
      </c>
      <c r="B117" s="10" t="s">
        <v>13</v>
      </c>
      <c r="C117" s="10" t="s">
        <v>15</v>
      </c>
      <c r="D117" s="10">
        <v>11</v>
      </c>
      <c r="E117" s="10" t="s">
        <v>178</v>
      </c>
      <c r="F117" s="10">
        <v>870</v>
      </c>
      <c r="G117" s="10">
        <v>200</v>
      </c>
      <c r="H117" s="31"/>
      <c r="I117" s="69"/>
      <c r="J117" s="29">
        <v>1343658.34</v>
      </c>
      <c r="K117" s="70"/>
      <c r="L117" s="70">
        <f>1343658.34-J117</f>
        <v>0</v>
      </c>
      <c r="M117" s="159">
        <f>J117+K117+L117</f>
        <v>1343658.34</v>
      </c>
      <c r="N117" s="159"/>
    </row>
    <row r="118" spans="1:15" ht="25.5">
      <c r="A118" s="9" t="s">
        <v>147</v>
      </c>
      <c r="B118" s="10" t="s">
        <v>13</v>
      </c>
      <c r="C118" s="10" t="s">
        <v>15</v>
      </c>
      <c r="D118" s="10">
        <v>13</v>
      </c>
      <c r="E118" s="10" t="s">
        <v>0</v>
      </c>
      <c r="F118" s="10" t="s">
        <v>0</v>
      </c>
      <c r="G118" s="10" t="s">
        <v>0</v>
      </c>
      <c r="H118" s="10" t="s">
        <v>0</v>
      </c>
      <c r="I118" s="64" t="s">
        <v>0</v>
      </c>
      <c r="J118" s="66">
        <f>J119+J137+J164+J133+J134+J135+J136</f>
        <v>29412361.425899997</v>
      </c>
      <c r="K118" s="66">
        <f>K119+K137+K164+K133+K134+K135+K136</f>
        <v>0</v>
      </c>
      <c r="L118" s="66">
        <f>L119+L137+L164+L133+L134+L135+L136</f>
        <v>18548420.91</v>
      </c>
      <c r="M118" s="66">
        <f>M119+M137+M164+M133+M134+M135+M136</f>
        <v>10863940.515899995</v>
      </c>
      <c r="N118" s="159">
        <f>L118/J118*100</f>
        <v>63.063351634413799</v>
      </c>
      <c r="O118" s="43">
        <f>J118-L118</f>
        <v>10863940.515899997</v>
      </c>
    </row>
    <row r="119" spans="1:15">
      <c r="A119" s="3" t="s">
        <v>149</v>
      </c>
      <c r="B119" s="4" t="s">
        <v>13</v>
      </c>
      <c r="C119" s="4" t="s">
        <v>15</v>
      </c>
      <c r="D119" s="4" t="s">
        <v>148</v>
      </c>
      <c r="E119" s="4" t="s">
        <v>150</v>
      </c>
      <c r="F119" s="4" t="s">
        <v>0</v>
      </c>
      <c r="G119" s="4" t="s">
        <v>0</v>
      </c>
      <c r="H119" s="4" t="s">
        <v>0</v>
      </c>
      <c r="I119" s="4" t="s">
        <v>0</v>
      </c>
      <c r="J119" s="21">
        <v>500000</v>
      </c>
      <c r="K119" s="49">
        <f t="shared" ref="K119:M123" si="47">K120</f>
        <v>0</v>
      </c>
      <c r="L119" s="49">
        <f t="shared" si="47"/>
        <v>178334.84</v>
      </c>
      <c r="M119" s="153">
        <f t="shared" si="47"/>
        <v>321665.16000000003</v>
      </c>
      <c r="N119" s="55"/>
      <c r="O119" s="65">
        <v>29412361.425899997</v>
      </c>
    </row>
    <row r="120" spans="1:15" ht="63.75">
      <c r="A120" s="3" t="s">
        <v>151</v>
      </c>
      <c r="B120" s="4" t="s">
        <v>13</v>
      </c>
      <c r="C120" s="4" t="s">
        <v>15</v>
      </c>
      <c r="D120" s="4" t="s">
        <v>148</v>
      </c>
      <c r="E120" s="4" t="s">
        <v>152</v>
      </c>
      <c r="F120" s="4" t="s">
        <v>0</v>
      </c>
      <c r="G120" s="4" t="s">
        <v>0</v>
      </c>
      <c r="H120" s="4" t="s">
        <v>0</v>
      </c>
      <c r="I120" s="4" t="s">
        <v>0</v>
      </c>
      <c r="J120" s="21">
        <v>500000</v>
      </c>
      <c r="K120" s="49">
        <f t="shared" si="47"/>
        <v>0</v>
      </c>
      <c r="L120" s="49">
        <f t="shared" si="47"/>
        <v>178334.84</v>
      </c>
      <c r="M120" s="153">
        <f t="shared" si="47"/>
        <v>321665.16000000003</v>
      </c>
      <c r="N120" s="55"/>
    </row>
    <row r="121" spans="1:15" ht="51">
      <c r="A121" s="3" t="s">
        <v>153</v>
      </c>
      <c r="B121" s="4" t="s">
        <v>13</v>
      </c>
      <c r="C121" s="4" t="s">
        <v>15</v>
      </c>
      <c r="D121" s="4" t="s">
        <v>148</v>
      </c>
      <c r="E121" s="4" t="s">
        <v>154</v>
      </c>
      <c r="F121" s="4" t="s">
        <v>0</v>
      </c>
      <c r="G121" s="4" t="s">
        <v>0</v>
      </c>
      <c r="H121" s="4" t="s">
        <v>0</v>
      </c>
      <c r="I121" s="4" t="s">
        <v>0</v>
      </c>
      <c r="J121" s="21">
        <v>500000</v>
      </c>
      <c r="K121" s="49">
        <f t="shared" si="47"/>
        <v>0</v>
      </c>
      <c r="L121" s="49">
        <f t="shared" si="47"/>
        <v>178334.84</v>
      </c>
      <c r="M121" s="153">
        <f t="shared" si="47"/>
        <v>321665.16000000003</v>
      </c>
      <c r="N121" s="55"/>
    </row>
    <row r="122" spans="1:15" ht="25.5">
      <c r="A122" s="3" t="s">
        <v>38</v>
      </c>
      <c r="B122" s="4" t="s">
        <v>13</v>
      </c>
      <c r="C122" s="4" t="s">
        <v>15</v>
      </c>
      <c r="D122" s="4" t="s">
        <v>148</v>
      </c>
      <c r="E122" s="4" t="s">
        <v>154</v>
      </c>
      <c r="F122" s="4" t="s">
        <v>39</v>
      </c>
      <c r="G122" s="4" t="s">
        <v>0</v>
      </c>
      <c r="H122" s="4" t="s">
        <v>0</v>
      </c>
      <c r="I122" s="4" t="s">
        <v>0</v>
      </c>
      <c r="J122" s="21">
        <v>500000</v>
      </c>
      <c r="K122" s="49">
        <f t="shared" si="47"/>
        <v>0</v>
      </c>
      <c r="L122" s="49">
        <f t="shared" si="47"/>
        <v>178334.84</v>
      </c>
      <c r="M122" s="153">
        <f t="shared" si="47"/>
        <v>321665.16000000003</v>
      </c>
      <c r="N122" s="55"/>
    </row>
    <row r="123" spans="1:15" ht="25.5">
      <c r="A123" s="3" t="s">
        <v>40</v>
      </c>
      <c r="B123" s="4" t="s">
        <v>13</v>
      </c>
      <c r="C123" s="4" t="s">
        <v>15</v>
      </c>
      <c r="D123" s="4" t="s">
        <v>148</v>
      </c>
      <c r="E123" s="4" t="s">
        <v>154</v>
      </c>
      <c r="F123" s="4" t="s">
        <v>41</v>
      </c>
      <c r="G123" s="4" t="s">
        <v>0</v>
      </c>
      <c r="H123" s="4" t="s">
        <v>0</v>
      </c>
      <c r="I123" s="4" t="s">
        <v>0</v>
      </c>
      <c r="J123" s="21">
        <v>500000</v>
      </c>
      <c r="K123" s="49">
        <f t="shared" si="47"/>
        <v>0</v>
      </c>
      <c r="L123" s="49">
        <f t="shared" si="47"/>
        <v>178334.84</v>
      </c>
      <c r="M123" s="153">
        <f t="shared" si="47"/>
        <v>321665.16000000003</v>
      </c>
      <c r="N123" s="55"/>
    </row>
    <row r="124" spans="1:15" ht="25.5">
      <c r="A124" s="3" t="s">
        <v>48</v>
      </c>
      <c r="B124" s="4" t="s">
        <v>13</v>
      </c>
      <c r="C124" s="4" t="s">
        <v>15</v>
      </c>
      <c r="D124" s="4" t="s">
        <v>148</v>
      </c>
      <c r="E124" s="4" t="s">
        <v>154</v>
      </c>
      <c r="F124" s="4" t="s">
        <v>49</v>
      </c>
      <c r="G124" s="4" t="s">
        <v>0</v>
      </c>
      <c r="H124" s="4" t="s">
        <v>0</v>
      </c>
      <c r="I124" s="4" t="s">
        <v>0</v>
      </c>
      <c r="J124" s="21">
        <v>500000</v>
      </c>
      <c r="K124" s="49">
        <f t="shared" ref="K124:M124" si="48">K125+K127+K129+K131</f>
        <v>0</v>
      </c>
      <c r="L124" s="49">
        <f>L131</f>
        <v>178334.84</v>
      </c>
      <c r="M124" s="153">
        <f t="shared" si="48"/>
        <v>321665.16000000003</v>
      </c>
      <c r="N124" s="55"/>
    </row>
    <row r="125" spans="1:15">
      <c r="A125" s="5" t="s">
        <v>100</v>
      </c>
      <c r="B125" s="6" t="s">
        <v>13</v>
      </c>
      <c r="C125" s="6" t="s">
        <v>15</v>
      </c>
      <c r="D125" s="6" t="s">
        <v>148</v>
      </c>
      <c r="E125" s="6" t="s">
        <v>154</v>
      </c>
      <c r="F125" s="6" t="s">
        <v>49</v>
      </c>
      <c r="G125" s="6" t="s">
        <v>101</v>
      </c>
      <c r="H125" s="6" t="s">
        <v>0</v>
      </c>
      <c r="I125" s="6" t="s">
        <v>0</v>
      </c>
      <c r="J125" s="24">
        <v>285401</v>
      </c>
      <c r="K125" s="60">
        <f t="shared" ref="K125:L125" si="49">K126</f>
        <v>0</v>
      </c>
      <c r="L125" s="60">
        <f t="shared" si="49"/>
        <v>0</v>
      </c>
      <c r="M125" s="156">
        <f t="shared" ref="M125:M135" si="50">J125-L125</f>
        <v>285401</v>
      </c>
      <c r="N125" s="55"/>
    </row>
    <row r="126" spans="1:15" ht="25.5">
      <c r="A126" s="5" t="s">
        <v>102</v>
      </c>
      <c r="B126" s="6" t="s">
        <v>13</v>
      </c>
      <c r="C126" s="6" t="s">
        <v>15</v>
      </c>
      <c r="D126" s="6" t="s">
        <v>148</v>
      </c>
      <c r="E126" s="6" t="s">
        <v>154</v>
      </c>
      <c r="F126" s="6" t="s">
        <v>49</v>
      </c>
      <c r="G126" s="6" t="s">
        <v>101</v>
      </c>
      <c r="H126" s="6" t="s">
        <v>0</v>
      </c>
      <c r="I126" s="6" t="s">
        <v>103</v>
      </c>
      <c r="J126" s="24">
        <v>285401</v>
      </c>
      <c r="K126" s="55"/>
      <c r="L126" s="50">
        <f>285401-J126</f>
        <v>0</v>
      </c>
      <c r="M126" s="156">
        <f t="shared" si="50"/>
        <v>285401</v>
      </c>
      <c r="N126" s="55"/>
    </row>
    <row r="127" spans="1:15">
      <c r="A127" s="5" t="s">
        <v>66</v>
      </c>
      <c r="B127" s="6" t="s">
        <v>13</v>
      </c>
      <c r="C127" s="6" t="s">
        <v>15</v>
      </c>
      <c r="D127" s="6" t="s">
        <v>148</v>
      </c>
      <c r="E127" s="6" t="s">
        <v>154</v>
      </c>
      <c r="F127" s="6" t="s">
        <v>49</v>
      </c>
      <c r="G127" s="6" t="s">
        <v>67</v>
      </c>
      <c r="H127" s="6" t="s">
        <v>0</v>
      </c>
      <c r="I127" s="6" t="s">
        <v>0</v>
      </c>
      <c r="J127" s="24">
        <v>0</v>
      </c>
      <c r="K127" s="60">
        <f t="shared" ref="K127:L127" si="51">K128</f>
        <v>0</v>
      </c>
      <c r="L127" s="60">
        <f t="shared" si="51"/>
        <v>0</v>
      </c>
      <c r="M127" s="156">
        <f t="shared" si="50"/>
        <v>0</v>
      </c>
      <c r="N127" s="55"/>
    </row>
    <row r="128" spans="1:15" ht="25.5">
      <c r="A128" s="5" t="s">
        <v>122</v>
      </c>
      <c r="B128" s="6" t="s">
        <v>13</v>
      </c>
      <c r="C128" s="6" t="s">
        <v>15</v>
      </c>
      <c r="D128" s="6" t="s">
        <v>148</v>
      </c>
      <c r="E128" s="6" t="s">
        <v>154</v>
      </c>
      <c r="F128" s="6" t="s">
        <v>49</v>
      </c>
      <c r="G128" s="6" t="s">
        <v>67</v>
      </c>
      <c r="H128" s="6" t="s">
        <v>0</v>
      </c>
      <c r="I128" s="6" t="s">
        <v>123</v>
      </c>
      <c r="J128" s="24">
        <v>0</v>
      </c>
      <c r="K128" s="55"/>
      <c r="L128" s="50"/>
      <c r="M128" s="156">
        <f t="shared" si="50"/>
        <v>0</v>
      </c>
      <c r="N128" s="55"/>
    </row>
    <row r="129" spans="1:14">
      <c r="A129" s="5" t="s">
        <v>94</v>
      </c>
      <c r="B129" s="6" t="s">
        <v>13</v>
      </c>
      <c r="C129" s="6" t="s">
        <v>15</v>
      </c>
      <c r="D129" s="6" t="s">
        <v>148</v>
      </c>
      <c r="E129" s="6" t="s">
        <v>154</v>
      </c>
      <c r="F129" s="6" t="s">
        <v>49</v>
      </c>
      <c r="G129" s="6" t="s">
        <v>95</v>
      </c>
      <c r="H129" s="6" t="s">
        <v>0</v>
      </c>
      <c r="I129" s="6" t="s">
        <v>0</v>
      </c>
      <c r="J129" s="24">
        <v>34599</v>
      </c>
      <c r="K129" s="60">
        <f t="shared" ref="K129" si="52">K130</f>
        <v>0</v>
      </c>
      <c r="L129" s="60"/>
      <c r="M129" s="156">
        <f t="shared" si="50"/>
        <v>34599</v>
      </c>
      <c r="N129" s="55"/>
    </row>
    <row r="130" spans="1:14">
      <c r="A130" s="5" t="s">
        <v>128</v>
      </c>
      <c r="B130" s="6" t="s">
        <v>13</v>
      </c>
      <c r="C130" s="6" t="s">
        <v>15</v>
      </c>
      <c r="D130" s="6" t="s">
        <v>148</v>
      </c>
      <c r="E130" s="6" t="s">
        <v>154</v>
      </c>
      <c r="F130" s="6" t="s">
        <v>49</v>
      </c>
      <c r="G130" s="6" t="s">
        <v>95</v>
      </c>
      <c r="H130" s="6" t="s">
        <v>0</v>
      </c>
      <c r="I130" s="6" t="s">
        <v>97</v>
      </c>
      <c r="J130" s="24">
        <v>34599</v>
      </c>
      <c r="K130" s="55"/>
      <c r="L130" s="50"/>
      <c r="M130" s="156">
        <f t="shared" si="50"/>
        <v>34599</v>
      </c>
      <c r="N130" s="55"/>
    </row>
    <row r="131" spans="1:14" ht="51">
      <c r="A131" s="5" t="s">
        <v>155</v>
      </c>
      <c r="B131" s="6" t="s">
        <v>13</v>
      </c>
      <c r="C131" s="6" t="s">
        <v>15</v>
      </c>
      <c r="D131" s="6" t="s">
        <v>148</v>
      </c>
      <c r="E131" s="6" t="s">
        <v>154</v>
      </c>
      <c r="F131" s="6" t="s">
        <v>49</v>
      </c>
      <c r="G131" s="6" t="s">
        <v>156</v>
      </c>
      <c r="H131" s="6" t="s">
        <v>0</v>
      </c>
      <c r="I131" s="6" t="s">
        <v>0</v>
      </c>
      <c r="J131" s="24">
        <v>180000</v>
      </c>
      <c r="K131" s="60">
        <f t="shared" ref="K131" si="53">K132</f>
        <v>0</v>
      </c>
      <c r="L131" s="60">
        <f>L132</f>
        <v>178334.84</v>
      </c>
      <c r="M131" s="156">
        <f t="shared" si="50"/>
        <v>1665.1600000000035</v>
      </c>
      <c r="N131" s="55"/>
    </row>
    <row r="132" spans="1:14">
      <c r="A132" s="5" t="s">
        <v>157</v>
      </c>
      <c r="B132" s="6" t="s">
        <v>13</v>
      </c>
      <c r="C132" s="6" t="s">
        <v>15</v>
      </c>
      <c r="D132" s="6" t="s">
        <v>148</v>
      </c>
      <c r="E132" s="6" t="s">
        <v>154</v>
      </c>
      <c r="F132" s="6" t="s">
        <v>49</v>
      </c>
      <c r="G132" s="6" t="s">
        <v>156</v>
      </c>
      <c r="H132" s="6" t="s">
        <v>0</v>
      </c>
      <c r="I132" s="6" t="s">
        <v>158</v>
      </c>
      <c r="J132" s="34">
        <v>180000</v>
      </c>
      <c r="K132" s="56"/>
      <c r="L132" s="61">
        <f>[1]Sheet1!$P$72</f>
        <v>178334.84</v>
      </c>
      <c r="M132" s="156">
        <f t="shared" si="50"/>
        <v>1665.1600000000035</v>
      </c>
      <c r="N132" s="55"/>
    </row>
    <row r="133" spans="1:14">
      <c r="A133" s="5"/>
      <c r="B133" s="6" t="s">
        <v>13</v>
      </c>
      <c r="C133" s="6" t="s">
        <v>15</v>
      </c>
      <c r="D133" s="6" t="s">
        <v>148</v>
      </c>
      <c r="E133" s="11" t="s">
        <v>425</v>
      </c>
      <c r="F133" s="6">
        <v>244</v>
      </c>
      <c r="G133" s="6">
        <v>226</v>
      </c>
      <c r="H133" s="6"/>
      <c r="I133" s="33">
        <v>1140</v>
      </c>
      <c r="J133" s="30">
        <v>199919.35999999999</v>
      </c>
      <c r="K133" s="55"/>
      <c r="L133" s="55"/>
      <c r="M133" s="156">
        <f t="shared" si="50"/>
        <v>199919.35999999999</v>
      </c>
      <c r="N133" s="55"/>
    </row>
    <row r="134" spans="1:14">
      <c r="A134" s="5"/>
      <c r="B134" s="6" t="s">
        <v>13</v>
      </c>
      <c r="C134" s="6" t="s">
        <v>15</v>
      </c>
      <c r="D134" s="6" t="s">
        <v>148</v>
      </c>
      <c r="E134" s="11" t="s">
        <v>425</v>
      </c>
      <c r="F134" s="6">
        <v>244</v>
      </c>
      <c r="G134" s="6">
        <v>346</v>
      </c>
      <c r="H134" s="6"/>
      <c r="I134" s="110">
        <v>1123</v>
      </c>
      <c r="J134" s="116">
        <v>18476.04</v>
      </c>
      <c r="K134" s="56"/>
      <c r="L134" s="56">
        <f>[1]Sheet1!$P$74</f>
        <v>18476.04</v>
      </c>
      <c r="M134" s="156">
        <f t="shared" si="50"/>
        <v>0</v>
      </c>
      <c r="N134" s="55"/>
    </row>
    <row r="135" spans="1:14">
      <c r="A135" s="5"/>
      <c r="B135" s="6" t="s">
        <v>13</v>
      </c>
      <c r="C135" s="6" t="s">
        <v>15</v>
      </c>
      <c r="D135" s="6" t="s">
        <v>148</v>
      </c>
      <c r="E135" s="11" t="s">
        <v>420</v>
      </c>
      <c r="F135" s="6">
        <v>244</v>
      </c>
      <c r="G135" s="6">
        <v>226</v>
      </c>
      <c r="H135" s="63"/>
      <c r="I135" s="110">
        <v>1140</v>
      </c>
      <c r="J135" s="30">
        <v>36616.04</v>
      </c>
      <c r="K135" s="55"/>
      <c r="L135" s="55"/>
      <c r="M135" s="156">
        <f t="shared" si="50"/>
        <v>36616.04</v>
      </c>
      <c r="N135" s="55"/>
    </row>
    <row r="136" spans="1:14">
      <c r="A136" s="5"/>
      <c r="B136" s="6" t="s">
        <v>13</v>
      </c>
      <c r="C136" s="6" t="s">
        <v>15</v>
      </c>
      <c r="D136" s="6" t="s">
        <v>148</v>
      </c>
      <c r="E136" s="11" t="s">
        <v>420</v>
      </c>
      <c r="F136" s="6">
        <v>244</v>
      </c>
      <c r="G136" s="33">
        <v>346</v>
      </c>
      <c r="H136" s="67"/>
      <c r="I136" s="67">
        <v>1123</v>
      </c>
      <c r="J136" s="30">
        <v>3383.96</v>
      </c>
      <c r="K136" s="55"/>
      <c r="L136" s="55">
        <f>[1]Sheet1!$P$76</f>
        <v>3383.96</v>
      </c>
      <c r="M136" s="156">
        <f>J136-L136</f>
        <v>0</v>
      </c>
      <c r="N136" s="55"/>
    </row>
    <row r="137" spans="1:14" ht="25.5">
      <c r="A137" s="3" t="s">
        <v>159</v>
      </c>
      <c r="B137" s="4" t="s">
        <v>13</v>
      </c>
      <c r="C137" s="4" t="s">
        <v>15</v>
      </c>
      <c r="D137" s="4" t="s">
        <v>148</v>
      </c>
      <c r="E137" s="4" t="s">
        <v>160</v>
      </c>
      <c r="F137" s="4" t="s">
        <v>0</v>
      </c>
      <c r="G137" s="4" t="s">
        <v>0</v>
      </c>
      <c r="H137" s="87" t="s">
        <v>0</v>
      </c>
      <c r="I137" s="87" t="s">
        <v>0</v>
      </c>
      <c r="J137" s="35">
        <v>8925736.5099999998</v>
      </c>
      <c r="K137" s="59">
        <f t="shared" ref="K137:M137" si="54">K138</f>
        <v>0</v>
      </c>
      <c r="L137" s="59">
        <f t="shared" si="54"/>
        <v>7499376.9799999995</v>
      </c>
      <c r="M137" s="160">
        <f t="shared" si="54"/>
        <v>1426359.53</v>
      </c>
      <c r="N137" s="55"/>
    </row>
    <row r="138" spans="1:14" ht="25.5">
      <c r="A138" s="3" t="s">
        <v>161</v>
      </c>
      <c r="B138" s="4" t="s">
        <v>13</v>
      </c>
      <c r="C138" s="4" t="s">
        <v>15</v>
      </c>
      <c r="D138" s="4" t="s">
        <v>148</v>
      </c>
      <c r="E138" s="4" t="s">
        <v>162</v>
      </c>
      <c r="F138" s="4" t="s">
        <v>0</v>
      </c>
      <c r="G138" s="4" t="s">
        <v>0</v>
      </c>
      <c r="H138" s="4" t="s">
        <v>0</v>
      </c>
      <c r="I138" s="4" t="s">
        <v>0</v>
      </c>
      <c r="J138" s="21">
        <v>8925736.5099999998</v>
      </c>
      <c r="K138" s="49">
        <f t="shared" ref="K138:M138" si="55">K139+K158</f>
        <v>0</v>
      </c>
      <c r="L138" s="49">
        <f t="shared" si="55"/>
        <v>7499376.9799999995</v>
      </c>
      <c r="M138" s="153">
        <f t="shared" si="55"/>
        <v>1426359.53</v>
      </c>
      <c r="N138" s="55"/>
    </row>
    <row r="139" spans="1:14" ht="25.5">
      <c r="A139" s="3" t="s">
        <v>163</v>
      </c>
      <c r="B139" s="4" t="s">
        <v>13</v>
      </c>
      <c r="C139" s="4" t="s">
        <v>15</v>
      </c>
      <c r="D139" s="4" t="s">
        <v>148</v>
      </c>
      <c r="E139" s="4" t="s">
        <v>164</v>
      </c>
      <c r="F139" s="4" t="s">
        <v>0</v>
      </c>
      <c r="G139" s="4" t="s">
        <v>0</v>
      </c>
      <c r="H139" s="4" t="s">
        <v>0</v>
      </c>
      <c r="I139" s="4" t="s">
        <v>0</v>
      </c>
      <c r="J139" s="21">
        <v>8789736.5099999998</v>
      </c>
      <c r="K139" s="49">
        <f t="shared" ref="K139:M139" si="56">K140+K153</f>
        <v>0</v>
      </c>
      <c r="L139" s="49">
        <f>L140+L153</f>
        <v>7478376.9799999995</v>
      </c>
      <c r="M139" s="153">
        <f t="shared" si="56"/>
        <v>1311359.53</v>
      </c>
      <c r="N139" s="55"/>
    </row>
    <row r="140" spans="1:14" ht="25.5">
      <c r="A140" s="3" t="s">
        <v>38</v>
      </c>
      <c r="B140" s="4" t="s">
        <v>13</v>
      </c>
      <c r="C140" s="4" t="s">
        <v>15</v>
      </c>
      <c r="D140" s="4" t="s">
        <v>148</v>
      </c>
      <c r="E140" s="4" t="s">
        <v>164</v>
      </c>
      <c r="F140" s="4" t="s">
        <v>39</v>
      </c>
      <c r="G140" s="4" t="s">
        <v>0</v>
      </c>
      <c r="H140" s="4" t="s">
        <v>0</v>
      </c>
      <c r="I140" s="4" t="s">
        <v>0</v>
      </c>
      <c r="J140" s="21">
        <v>7457995.46</v>
      </c>
      <c r="K140" s="49">
        <f t="shared" ref="K140:M141" si="57">K141</f>
        <v>0</v>
      </c>
      <c r="L140" s="49">
        <f t="shared" si="57"/>
        <v>6146635.9299999997</v>
      </c>
      <c r="M140" s="153">
        <f t="shared" si="57"/>
        <v>1311359.53</v>
      </c>
      <c r="N140" s="55"/>
    </row>
    <row r="141" spans="1:14" ht="25.5">
      <c r="A141" s="3" t="s">
        <v>40</v>
      </c>
      <c r="B141" s="4" t="s">
        <v>13</v>
      </c>
      <c r="C141" s="4" t="s">
        <v>15</v>
      </c>
      <c r="D141" s="4" t="s">
        <v>148</v>
      </c>
      <c r="E141" s="4" t="s">
        <v>164</v>
      </c>
      <c r="F141" s="4" t="s">
        <v>41</v>
      </c>
      <c r="G141" s="4" t="s">
        <v>0</v>
      </c>
      <c r="H141" s="4" t="s">
        <v>0</v>
      </c>
      <c r="I141" s="4" t="s">
        <v>0</v>
      </c>
      <c r="J141" s="21">
        <v>7457995.46</v>
      </c>
      <c r="K141" s="49">
        <f t="shared" si="57"/>
        <v>0</v>
      </c>
      <c r="L141" s="49">
        <f t="shared" si="57"/>
        <v>6146635.9299999997</v>
      </c>
      <c r="M141" s="153">
        <f t="shared" si="57"/>
        <v>1311359.53</v>
      </c>
      <c r="N141" s="55"/>
    </row>
    <row r="142" spans="1:14" ht="25.5">
      <c r="A142" s="3" t="s">
        <v>48</v>
      </c>
      <c r="B142" s="4" t="s">
        <v>13</v>
      </c>
      <c r="C142" s="4" t="s">
        <v>15</v>
      </c>
      <c r="D142" s="4" t="s">
        <v>148</v>
      </c>
      <c r="E142" s="4" t="s">
        <v>164</v>
      </c>
      <c r="F142" s="4" t="s">
        <v>49</v>
      </c>
      <c r="G142" s="4" t="s">
        <v>0</v>
      </c>
      <c r="H142" s="4" t="s">
        <v>0</v>
      </c>
      <c r="I142" s="4" t="s">
        <v>0</v>
      </c>
      <c r="J142" s="21">
        <v>7457995.46</v>
      </c>
      <c r="K142" s="49">
        <f>K143+K147+K151+K152+K150</f>
        <v>0</v>
      </c>
      <c r="L142" s="49">
        <f>L143+L147+L151+L152+L150</f>
        <v>6146635.9299999997</v>
      </c>
      <c r="M142" s="49">
        <f t="shared" ref="M142" si="58">M143+M147+M151+M152+M150</f>
        <v>1311359.53</v>
      </c>
      <c r="N142" s="55"/>
    </row>
    <row r="143" spans="1:14" ht="25.5">
      <c r="A143" s="5" t="s">
        <v>88</v>
      </c>
      <c r="B143" s="6" t="s">
        <v>13</v>
      </c>
      <c r="C143" s="6" t="s">
        <v>15</v>
      </c>
      <c r="D143" s="6" t="s">
        <v>148</v>
      </c>
      <c r="E143" s="6" t="s">
        <v>164</v>
      </c>
      <c r="F143" s="6" t="s">
        <v>49</v>
      </c>
      <c r="G143" s="6" t="s">
        <v>89</v>
      </c>
      <c r="H143" s="6" t="s">
        <v>0</v>
      </c>
      <c r="I143" s="6" t="s">
        <v>0</v>
      </c>
      <c r="J143" s="24">
        <v>3982233.73</v>
      </c>
      <c r="K143" s="60">
        <f t="shared" ref="K143" si="59">K144+K146</f>
        <v>0</v>
      </c>
      <c r="L143" s="60">
        <f>L144+L146+L145</f>
        <v>3539733.73</v>
      </c>
      <c r="M143" s="156">
        <f t="shared" ref="M143:M149" si="60">J143-L143</f>
        <v>442500</v>
      </c>
      <c r="N143" s="55"/>
    </row>
    <row r="144" spans="1:14">
      <c r="A144" s="5" t="s">
        <v>116</v>
      </c>
      <c r="B144" s="6" t="s">
        <v>13</v>
      </c>
      <c r="C144" s="6" t="s">
        <v>15</v>
      </c>
      <c r="D144" s="6" t="s">
        <v>148</v>
      </c>
      <c r="E144" s="6" t="s">
        <v>164</v>
      </c>
      <c r="F144" s="6" t="s">
        <v>49</v>
      </c>
      <c r="G144" s="6" t="s">
        <v>89</v>
      </c>
      <c r="H144" s="6" t="s">
        <v>0</v>
      </c>
      <c r="I144" s="6" t="s">
        <v>117</v>
      </c>
      <c r="J144" s="24">
        <v>2853385.33</v>
      </c>
      <c r="K144" s="55"/>
      <c r="L144" s="50">
        <f>[1]Sheet1!$P$77</f>
        <v>2410885.33</v>
      </c>
      <c r="M144" s="156">
        <f t="shared" si="60"/>
        <v>442500</v>
      </c>
      <c r="N144" s="55"/>
    </row>
    <row r="145" spans="1:14">
      <c r="A145" s="5"/>
      <c r="B145" s="6" t="s">
        <v>13</v>
      </c>
      <c r="C145" s="6" t="s">
        <v>15</v>
      </c>
      <c r="D145" s="6" t="s">
        <v>148</v>
      </c>
      <c r="E145" s="6" t="s">
        <v>164</v>
      </c>
      <c r="F145" s="6" t="s">
        <v>49</v>
      </c>
      <c r="G145" s="6" t="s">
        <v>89</v>
      </c>
      <c r="H145" s="6" t="s">
        <v>0</v>
      </c>
      <c r="I145" s="6">
        <v>1128</v>
      </c>
      <c r="J145" s="24">
        <v>252248.4</v>
      </c>
      <c r="K145" s="55"/>
      <c r="L145" s="50">
        <f>[1]Sheet1!$P$78</f>
        <v>252248.4</v>
      </c>
      <c r="M145" s="156">
        <f t="shared" si="60"/>
        <v>0</v>
      </c>
      <c r="N145" s="55"/>
    </row>
    <row r="146" spans="1:14" ht="25.5">
      <c r="A146" s="5" t="s">
        <v>90</v>
      </c>
      <c r="B146" s="6" t="s">
        <v>13</v>
      </c>
      <c r="C146" s="6" t="s">
        <v>15</v>
      </c>
      <c r="D146" s="6" t="s">
        <v>148</v>
      </c>
      <c r="E146" s="6" t="s">
        <v>164</v>
      </c>
      <c r="F146" s="6" t="s">
        <v>49</v>
      </c>
      <c r="G146" s="6" t="s">
        <v>89</v>
      </c>
      <c r="H146" s="6" t="s">
        <v>0</v>
      </c>
      <c r="I146" s="6" t="s">
        <v>91</v>
      </c>
      <c r="J146" s="24">
        <v>876600</v>
      </c>
      <c r="K146" s="55"/>
      <c r="L146" s="50">
        <f>[1]Sheet1!$P$79</f>
        <v>876600</v>
      </c>
      <c r="M146" s="156">
        <f t="shared" si="60"/>
        <v>0</v>
      </c>
      <c r="N146" s="55"/>
    </row>
    <row r="147" spans="1:14">
      <c r="A147" s="5" t="s">
        <v>66</v>
      </c>
      <c r="B147" s="6" t="s">
        <v>13</v>
      </c>
      <c r="C147" s="6" t="s">
        <v>15</v>
      </c>
      <c r="D147" s="6" t="s">
        <v>148</v>
      </c>
      <c r="E147" s="6" t="s">
        <v>164</v>
      </c>
      <c r="F147" s="6" t="s">
        <v>49</v>
      </c>
      <c r="G147" s="6" t="s">
        <v>67</v>
      </c>
      <c r="H147" s="6" t="s">
        <v>0</v>
      </c>
      <c r="I147" s="6" t="s">
        <v>0</v>
      </c>
      <c r="J147" s="34">
        <v>929305.73</v>
      </c>
      <c r="K147" s="34">
        <f t="shared" ref="K147:L147" si="61">K149+K148</f>
        <v>0</v>
      </c>
      <c r="L147" s="34">
        <f t="shared" si="61"/>
        <v>661340.74</v>
      </c>
      <c r="M147" s="156">
        <f t="shared" si="60"/>
        <v>267964.99</v>
      </c>
      <c r="N147" s="55"/>
    </row>
    <row r="148" spans="1:14">
      <c r="A148" s="5" t="s">
        <v>66</v>
      </c>
      <c r="B148" s="6" t="s">
        <v>13</v>
      </c>
      <c r="C148" s="6" t="s">
        <v>15</v>
      </c>
      <c r="D148" s="6" t="s">
        <v>148</v>
      </c>
      <c r="E148" s="6" t="s">
        <v>164</v>
      </c>
      <c r="F148" s="6" t="s">
        <v>49</v>
      </c>
      <c r="G148" s="6" t="s">
        <v>67</v>
      </c>
      <c r="H148" s="6"/>
      <c r="I148" s="33">
        <v>1130</v>
      </c>
      <c r="J148" s="30">
        <v>538035.99</v>
      </c>
      <c r="K148" s="54"/>
      <c r="L148" s="58">
        <f>[1]Sheet1!$P$80</f>
        <v>333459</v>
      </c>
      <c r="M148" s="156">
        <f t="shared" si="60"/>
        <v>204576.99</v>
      </c>
      <c r="N148" s="55"/>
    </row>
    <row r="149" spans="1:14" ht="25.5">
      <c r="A149" s="5" t="s">
        <v>122</v>
      </c>
      <c r="B149" s="6" t="s">
        <v>13</v>
      </c>
      <c r="C149" s="6" t="s">
        <v>15</v>
      </c>
      <c r="D149" s="6" t="s">
        <v>148</v>
      </c>
      <c r="E149" s="6" t="s">
        <v>164</v>
      </c>
      <c r="F149" s="6" t="s">
        <v>49</v>
      </c>
      <c r="G149" s="6" t="s">
        <v>67</v>
      </c>
      <c r="H149" s="6" t="s">
        <v>0</v>
      </c>
      <c r="I149" s="33" t="s">
        <v>123</v>
      </c>
      <c r="J149" s="30">
        <v>391269.74</v>
      </c>
      <c r="K149" s="55"/>
      <c r="L149" s="50">
        <f>[1]Sheet1!$P$81</f>
        <v>327881.74</v>
      </c>
      <c r="M149" s="156">
        <f t="shared" si="60"/>
        <v>63388</v>
      </c>
      <c r="N149" s="55"/>
    </row>
    <row r="150" spans="1:14">
      <c r="A150" s="5"/>
      <c r="B150" s="6" t="s">
        <v>13</v>
      </c>
      <c r="C150" s="6" t="s">
        <v>15</v>
      </c>
      <c r="D150" s="6" t="s">
        <v>148</v>
      </c>
      <c r="E150" s="6" t="s">
        <v>164</v>
      </c>
      <c r="F150" s="6" t="s">
        <v>49</v>
      </c>
      <c r="G150" s="6">
        <v>228</v>
      </c>
      <c r="H150" s="6" t="s">
        <v>0</v>
      </c>
      <c r="I150" s="33"/>
      <c r="J150" s="30">
        <v>2396456</v>
      </c>
      <c r="K150" s="55"/>
      <c r="L150" s="50">
        <f>[1]Sheet1!$P$82</f>
        <v>1795561.46</v>
      </c>
      <c r="M150" s="156">
        <f>J150-L150</f>
        <v>600894.54</v>
      </c>
      <c r="N150" s="55"/>
    </row>
    <row r="151" spans="1:14" ht="25.5">
      <c r="A151" s="5" t="s">
        <v>398</v>
      </c>
      <c r="B151" s="6" t="s">
        <v>13</v>
      </c>
      <c r="C151" s="6" t="s">
        <v>15</v>
      </c>
      <c r="D151" s="6" t="s">
        <v>148</v>
      </c>
      <c r="E151" s="6" t="s">
        <v>164</v>
      </c>
      <c r="F151" s="6" t="s">
        <v>49</v>
      </c>
      <c r="G151" s="6">
        <v>310</v>
      </c>
      <c r="H151" s="6" t="s">
        <v>0</v>
      </c>
      <c r="I151" s="33">
        <v>1116</v>
      </c>
      <c r="J151" s="30">
        <v>0</v>
      </c>
      <c r="K151" s="55"/>
      <c r="L151" s="50"/>
      <c r="M151" s="156">
        <f>J151+K151+L151</f>
        <v>0</v>
      </c>
      <c r="N151" s="55"/>
    </row>
    <row r="152" spans="1:14">
      <c r="A152" s="5"/>
      <c r="B152" s="6" t="s">
        <v>13</v>
      </c>
      <c r="C152" s="6" t="s">
        <v>15</v>
      </c>
      <c r="D152" s="6" t="s">
        <v>148</v>
      </c>
      <c r="E152" s="6" t="s">
        <v>164</v>
      </c>
      <c r="F152" s="6" t="s">
        <v>49</v>
      </c>
      <c r="G152" s="6">
        <v>347</v>
      </c>
      <c r="H152" s="6" t="s">
        <v>0</v>
      </c>
      <c r="I152" s="33"/>
      <c r="J152" s="30">
        <v>150000</v>
      </c>
      <c r="K152" s="55"/>
      <c r="L152" s="50">
        <f>[1]Sheet1!$P$84</f>
        <v>150000</v>
      </c>
      <c r="M152" s="156">
        <f>J152-L152</f>
        <v>0</v>
      </c>
      <c r="N152" s="55"/>
    </row>
    <row r="153" spans="1:14">
      <c r="A153" s="3" t="s">
        <v>165</v>
      </c>
      <c r="B153" s="4" t="s">
        <v>13</v>
      </c>
      <c r="C153" s="4" t="s">
        <v>15</v>
      </c>
      <c r="D153" s="4" t="s">
        <v>148</v>
      </c>
      <c r="E153" s="4" t="s">
        <v>164</v>
      </c>
      <c r="F153" s="4" t="s">
        <v>166</v>
      </c>
      <c r="G153" s="4" t="s">
        <v>0</v>
      </c>
      <c r="H153" s="4" t="s">
        <v>0</v>
      </c>
      <c r="I153" s="32" t="s">
        <v>0</v>
      </c>
      <c r="J153" s="27">
        <v>1331741.05</v>
      </c>
      <c r="K153" s="52">
        <f t="shared" ref="K153:M156" si="62">K154</f>
        <v>0</v>
      </c>
      <c r="L153" s="46">
        <f>L154</f>
        <v>1331741.05</v>
      </c>
      <c r="M153" s="153">
        <f t="shared" si="62"/>
        <v>0</v>
      </c>
      <c r="N153" s="55"/>
    </row>
    <row r="154" spans="1:14" ht="25.5">
      <c r="A154" s="3" t="s">
        <v>167</v>
      </c>
      <c r="B154" s="4" t="s">
        <v>13</v>
      </c>
      <c r="C154" s="4" t="s">
        <v>15</v>
      </c>
      <c r="D154" s="4" t="s">
        <v>148</v>
      </c>
      <c r="E154" s="4" t="s">
        <v>164</v>
      </c>
      <c r="F154" s="4" t="s">
        <v>168</v>
      </c>
      <c r="G154" s="4" t="s">
        <v>0</v>
      </c>
      <c r="H154" s="4" t="s">
        <v>0</v>
      </c>
      <c r="I154" s="32" t="s">
        <v>0</v>
      </c>
      <c r="J154" s="27">
        <v>1331741.05</v>
      </c>
      <c r="K154" s="52">
        <f t="shared" si="62"/>
        <v>0</v>
      </c>
      <c r="L154" s="46">
        <f t="shared" si="62"/>
        <v>1331741.05</v>
      </c>
      <c r="M154" s="153">
        <f t="shared" si="62"/>
        <v>0</v>
      </c>
      <c r="N154" s="55"/>
    </row>
    <row r="155" spans="1:14" ht="25.5">
      <c r="A155" s="3" t="s">
        <v>169</v>
      </c>
      <c r="B155" s="4" t="s">
        <v>13</v>
      </c>
      <c r="C155" s="4" t="s">
        <v>15</v>
      </c>
      <c r="D155" s="4" t="s">
        <v>148</v>
      </c>
      <c r="E155" s="4" t="s">
        <v>164</v>
      </c>
      <c r="F155" s="4" t="s">
        <v>170</v>
      </c>
      <c r="G155" s="4" t="s">
        <v>0</v>
      </c>
      <c r="H155" s="4" t="s">
        <v>0</v>
      </c>
      <c r="I155" s="4" t="s">
        <v>0</v>
      </c>
      <c r="J155" s="35">
        <v>1331741.05</v>
      </c>
      <c r="K155" s="59">
        <f t="shared" si="62"/>
        <v>0</v>
      </c>
      <c r="L155" s="59">
        <f t="shared" si="62"/>
        <v>1331741.05</v>
      </c>
      <c r="M155" s="153">
        <f t="shared" si="62"/>
        <v>0</v>
      </c>
      <c r="N155" s="55"/>
    </row>
    <row r="156" spans="1:14" ht="25.5">
      <c r="A156" s="5" t="s">
        <v>171</v>
      </c>
      <c r="B156" s="6" t="s">
        <v>13</v>
      </c>
      <c r="C156" s="6" t="s">
        <v>15</v>
      </c>
      <c r="D156" s="6" t="s">
        <v>148</v>
      </c>
      <c r="E156" s="6" t="s">
        <v>164</v>
      </c>
      <c r="F156" s="6" t="s">
        <v>170</v>
      </c>
      <c r="G156" s="6" t="s">
        <v>172</v>
      </c>
      <c r="H156" s="6" t="s">
        <v>0</v>
      </c>
      <c r="I156" s="6" t="s">
        <v>0</v>
      </c>
      <c r="J156" s="24">
        <v>1331741.05</v>
      </c>
      <c r="K156" s="60">
        <f t="shared" si="62"/>
        <v>0</v>
      </c>
      <c r="L156" s="60">
        <f t="shared" si="62"/>
        <v>1331741.05</v>
      </c>
      <c r="M156" s="142">
        <f t="shared" si="62"/>
        <v>0</v>
      </c>
      <c r="N156" s="55"/>
    </row>
    <row r="157" spans="1:14" ht="25.5">
      <c r="A157" s="5" t="s">
        <v>173</v>
      </c>
      <c r="B157" s="6" t="s">
        <v>13</v>
      </c>
      <c r="C157" s="6" t="s">
        <v>15</v>
      </c>
      <c r="D157" s="6" t="s">
        <v>148</v>
      </c>
      <c r="E157" s="6" t="s">
        <v>164</v>
      </c>
      <c r="F157" s="6" t="s">
        <v>170</v>
      </c>
      <c r="G157" s="6" t="s">
        <v>172</v>
      </c>
      <c r="H157" s="6" t="s">
        <v>0</v>
      </c>
      <c r="I157" s="6" t="s">
        <v>174</v>
      </c>
      <c r="J157" s="24">
        <v>1331741.05</v>
      </c>
      <c r="K157" s="55"/>
      <c r="L157" s="50">
        <f>[1]Sheet1!$P$85</f>
        <v>1331741.05</v>
      </c>
      <c r="M157" s="156">
        <f>J157-L157</f>
        <v>0</v>
      </c>
      <c r="N157" s="55"/>
    </row>
    <row r="158" spans="1:14" ht="25.5">
      <c r="A158" s="3" t="s">
        <v>175</v>
      </c>
      <c r="B158" s="4" t="s">
        <v>13</v>
      </c>
      <c r="C158" s="4" t="s">
        <v>15</v>
      </c>
      <c r="D158" s="4" t="s">
        <v>148</v>
      </c>
      <c r="E158" s="4" t="s">
        <v>176</v>
      </c>
      <c r="F158" s="4" t="s">
        <v>0</v>
      </c>
      <c r="G158" s="4" t="s">
        <v>0</v>
      </c>
      <c r="H158" s="4" t="s">
        <v>0</v>
      </c>
      <c r="I158" s="4" t="s">
        <v>0</v>
      </c>
      <c r="J158" s="21">
        <v>136000</v>
      </c>
      <c r="K158" s="49">
        <f t="shared" ref="K158:M162" si="63">K159</f>
        <v>0</v>
      </c>
      <c r="L158" s="49">
        <f t="shared" si="63"/>
        <v>21000</v>
      </c>
      <c r="M158" s="153">
        <f t="shared" si="63"/>
        <v>115000</v>
      </c>
      <c r="N158" s="55"/>
    </row>
    <row r="159" spans="1:14" ht="25.5">
      <c r="A159" s="3" t="s">
        <v>38</v>
      </c>
      <c r="B159" s="4" t="s">
        <v>13</v>
      </c>
      <c r="C159" s="4" t="s">
        <v>15</v>
      </c>
      <c r="D159" s="4" t="s">
        <v>148</v>
      </c>
      <c r="E159" s="4" t="s">
        <v>176</v>
      </c>
      <c r="F159" s="4" t="s">
        <v>39</v>
      </c>
      <c r="G159" s="4" t="s">
        <v>0</v>
      </c>
      <c r="H159" s="4" t="s">
        <v>0</v>
      </c>
      <c r="I159" s="4" t="s">
        <v>0</v>
      </c>
      <c r="J159" s="21">
        <v>136000</v>
      </c>
      <c r="K159" s="49">
        <f t="shared" si="63"/>
        <v>0</v>
      </c>
      <c r="L159" s="49">
        <f t="shared" si="63"/>
        <v>21000</v>
      </c>
      <c r="M159" s="153">
        <f t="shared" si="63"/>
        <v>115000</v>
      </c>
      <c r="N159" s="55"/>
    </row>
    <row r="160" spans="1:14" ht="25.5">
      <c r="A160" s="3" t="s">
        <v>40</v>
      </c>
      <c r="B160" s="4" t="s">
        <v>13</v>
      </c>
      <c r="C160" s="4" t="s">
        <v>15</v>
      </c>
      <c r="D160" s="4" t="s">
        <v>148</v>
      </c>
      <c r="E160" s="4" t="s">
        <v>176</v>
      </c>
      <c r="F160" s="4" t="s">
        <v>41</v>
      </c>
      <c r="G160" s="4" t="s">
        <v>0</v>
      </c>
      <c r="H160" s="4" t="s">
        <v>0</v>
      </c>
      <c r="I160" s="4" t="s">
        <v>0</v>
      </c>
      <c r="J160" s="21">
        <v>136000</v>
      </c>
      <c r="K160" s="49">
        <f t="shared" si="63"/>
        <v>0</v>
      </c>
      <c r="L160" s="49">
        <f t="shared" si="63"/>
        <v>21000</v>
      </c>
      <c r="M160" s="153">
        <f t="shared" si="63"/>
        <v>115000</v>
      </c>
      <c r="N160" s="55"/>
    </row>
    <row r="161" spans="1:14" ht="25.5">
      <c r="A161" s="3" t="s">
        <v>48</v>
      </c>
      <c r="B161" s="4" t="s">
        <v>13</v>
      </c>
      <c r="C161" s="4" t="s">
        <v>15</v>
      </c>
      <c r="D161" s="4" t="s">
        <v>148</v>
      </c>
      <c r="E161" s="4" t="s">
        <v>176</v>
      </c>
      <c r="F161" s="4" t="s">
        <v>49</v>
      </c>
      <c r="G161" s="4" t="s">
        <v>0</v>
      </c>
      <c r="H161" s="4" t="s">
        <v>0</v>
      </c>
      <c r="I161" s="4" t="s">
        <v>0</v>
      </c>
      <c r="J161" s="21">
        <v>136000</v>
      </c>
      <c r="K161" s="49">
        <f t="shared" si="63"/>
        <v>0</v>
      </c>
      <c r="L161" s="49">
        <f t="shared" si="63"/>
        <v>21000</v>
      </c>
      <c r="M161" s="153">
        <f t="shared" si="63"/>
        <v>115000</v>
      </c>
      <c r="N161" s="55"/>
    </row>
    <row r="162" spans="1:14">
      <c r="A162" s="5" t="s">
        <v>66</v>
      </c>
      <c r="B162" s="6" t="s">
        <v>13</v>
      </c>
      <c r="C162" s="6" t="s">
        <v>15</v>
      </c>
      <c r="D162" s="6" t="s">
        <v>148</v>
      </c>
      <c r="E162" s="6" t="s">
        <v>176</v>
      </c>
      <c r="F162" s="6" t="s">
        <v>49</v>
      </c>
      <c r="G162" s="6" t="s">
        <v>67</v>
      </c>
      <c r="H162" s="6" t="s">
        <v>0</v>
      </c>
      <c r="I162" s="6" t="s">
        <v>0</v>
      </c>
      <c r="J162" s="24">
        <v>136000</v>
      </c>
      <c r="K162" s="60">
        <f t="shared" si="63"/>
        <v>0</v>
      </c>
      <c r="L162" s="60">
        <f t="shared" si="63"/>
        <v>21000</v>
      </c>
      <c r="M162" s="142">
        <f t="shared" si="63"/>
        <v>115000</v>
      </c>
      <c r="N162" s="55"/>
    </row>
    <row r="163" spans="1:14" ht="25.5">
      <c r="A163" s="5" t="s">
        <v>122</v>
      </c>
      <c r="B163" s="6" t="s">
        <v>13</v>
      </c>
      <c r="C163" s="6" t="s">
        <v>15</v>
      </c>
      <c r="D163" s="6" t="s">
        <v>148</v>
      </c>
      <c r="E163" s="6" t="s">
        <v>176</v>
      </c>
      <c r="F163" s="6" t="s">
        <v>49</v>
      </c>
      <c r="G163" s="6" t="s">
        <v>67</v>
      </c>
      <c r="H163" s="6" t="s">
        <v>0</v>
      </c>
      <c r="I163" s="6" t="s">
        <v>123</v>
      </c>
      <c r="J163" s="24">
        <v>136000</v>
      </c>
      <c r="K163" s="55"/>
      <c r="L163" s="50">
        <f>[1]Sheet1!$P$86</f>
        <v>21000</v>
      </c>
      <c r="M163" s="156">
        <f>J163-L163</f>
        <v>115000</v>
      </c>
      <c r="N163" s="55"/>
    </row>
    <row r="164" spans="1:14">
      <c r="A164" s="3" t="s">
        <v>18</v>
      </c>
      <c r="B164" s="4" t="s">
        <v>13</v>
      </c>
      <c r="C164" s="4" t="s">
        <v>15</v>
      </c>
      <c r="D164" s="4" t="s">
        <v>148</v>
      </c>
      <c r="E164" s="4" t="s">
        <v>19</v>
      </c>
      <c r="F164" s="4" t="s">
        <v>0</v>
      </c>
      <c r="G164" s="4" t="s">
        <v>0</v>
      </c>
      <c r="H164" s="4" t="s">
        <v>0</v>
      </c>
      <c r="I164" s="4" t="s">
        <v>0</v>
      </c>
      <c r="J164" s="21">
        <v>19728229.515900001</v>
      </c>
      <c r="K164" s="49">
        <f>K165+K222</f>
        <v>0</v>
      </c>
      <c r="L164" s="49">
        <f>L165+L222</f>
        <v>10848849.09</v>
      </c>
      <c r="M164" s="153">
        <f>M165+M222</f>
        <v>8879380.4258999974</v>
      </c>
      <c r="N164" s="55"/>
    </row>
    <row r="165" spans="1:14">
      <c r="A165" s="3" t="s">
        <v>133</v>
      </c>
      <c r="B165" s="4" t="s">
        <v>13</v>
      </c>
      <c r="C165" s="4" t="s">
        <v>15</v>
      </c>
      <c r="D165" s="4" t="s">
        <v>148</v>
      </c>
      <c r="E165" s="4" t="s">
        <v>134</v>
      </c>
      <c r="F165" s="4" t="s">
        <v>0</v>
      </c>
      <c r="G165" s="4" t="s">
        <v>0</v>
      </c>
      <c r="H165" s="4" t="s">
        <v>0</v>
      </c>
      <c r="I165" s="4" t="s">
        <v>0</v>
      </c>
      <c r="J165" s="21">
        <v>19728229.515900001</v>
      </c>
      <c r="K165" s="49">
        <f t="shared" ref="K165:M165" si="64">K166+K172+K208+K200</f>
        <v>0</v>
      </c>
      <c r="L165" s="49">
        <f t="shared" si="64"/>
        <v>10848849.09</v>
      </c>
      <c r="M165" s="153">
        <f t="shared" si="64"/>
        <v>8879380.4258999974</v>
      </c>
      <c r="N165" s="55"/>
    </row>
    <row r="166" spans="1:14" ht="25.5" hidden="1">
      <c r="A166" s="3" t="s">
        <v>177</v>
      </c>
      <c r="B166" s="4" t="s">
        <v>13</v>
      </c>
      <c r="C166" s="4" t="s">
        <v>15</v>
      </c>
      <c r="D166" s="4" t="s">
        <v>148</v>
      </c>
      <c r="E166" s="4" t="s">
        <v>178</v>
      </c>
      <c r="F166" s="4" t="s">
        <v>0</v>
      </c>
      <c r="G166" s="4" t="s">
        <v>0</v>
      </c>
      <c r="H166" s="4" t="s">
        <v>0</v>
      </c>
      <c r="I166" s="4" t="s">
        <v>0</v>
      </c>
      <c r="J166" s="21">
        <v>-4.1000004857778549E-3</v>
      </c>
      <c r="K166" s="49">
        <f t="shared" ref="K166:M170" si="65">K167</f>
        <v>0</v>
      </c>
      <c r="L166" s="49">
        <f t="shared" si="65"/>
        <v>0</v>
      </c>
      <c r="M166" s="153">
        <f t="shared" si="65"/>
        <v>-4.1000004857778549E-3</v>
      </c>
      <c r="N166" s="55"/>
    </row>
    <row r="167" spans="1:14" ht="25.5" hidden="1">
      <c r="A167" s="3" t="s">
        <v>38</v>
      </c>
      <c r="B167" s="4" t="s">
        <v>13</v>
      </c>
      <c r="C167" s="4" t="s">
        <v>15</v>
      </c>
      <c r="D167" s="4" t="s">
        <v>148</v>
      </c>
      <c r="E167" s="4" t="s">
        <v>178</v>
      </c>
      <c r="F167" s="4" t="s">
        <v>39</v>
      </c>
      <c r="G167" s="4" t="s">
        <v>0</v>
      </c>
      <c r="H167" s="4" t="s">
        <v>0</v>
      </c>
      <c r="I167" s="4" t="s">
        <v>0</v>
      </c>
      <c r="J167" s="21">
        <v>-4.1000004857778549E-3</v>
      </c>
      <c r="K167" s="49">
        <f t="shared" si="65"/>
        <v>0</v>
      </c>
      <c r="L167" s="49">
        <f t="shared" si="65"/>
        <v>0</v>
      </c>
      <c r="M167" s="153">
        <f t="shared" si="65"/>
        <v>-4.1000004857778549E-3</v>
      </c>
      <c r="N167" s="55"/>
    </row>
    <row r="168" spans="1:14" ht="25.5" hidden="1">
      <c r="A168" s="3" t="s">
        <v>40</v>
      </c>
      <c r="B168" s="4" t="s">
        <v>13</v>
      </c>
      <c r="C168" s="4" t="s">
        <v>15</v>
      </c>
      <c r="D168" s="4" t="s">
        <v>148</v>
      </c>
      <c r="E168" s="4" t="s">
        <v>178</v>
      </c>
      <c r="F168" s="4" t="s">
        <v>41</v>
      </c>
      <c r="G168" s="4" t="s">
        <v>0</v>
      </c>
      <c r="H168" s="4" t="s">
        <v>0</v>
      </c>
      <c r="I168" s="4" t="s">
        <v>0</v>
      </c>
      <c r="J168" s="21">
        <v>-4.1000004857778549E-3</v>
      </c>
      <c r="K168" s="49">
        <f t="shared" si="65"/>
        <v>0</v>
      </c>
      <c r="L168" s="49">
        <f t="shared" si="65"/>
        <v>0</v>
      </c>
      <c r="M168" s="153">
        <f t="shared" si="65"/>
        <v>-4.1000004857778549E-3</v>
      </c>
      <c r="N168" s="55"/>
    </row>
    <row r="169" spans="1:14" ht="25.5" hidden="1">
      <c r="A169" s="3" t="s">
        <v>48</v>
      </c>
      <c r="B169" s="4" t="s">
        <v>13</v>
      </c>
      <c r="C169" s="4" t="s">
        <v>15</v>
      </c>
      <c r="D169" s="4" t="s">
        <v>148</v>
      </c>
      <c r="E169" s="4" t="s">
        <v>178</v>
      </c>
      <c r="F169" s="4" t="s">
        <v>49</v>
      </c>
      <c r="G169" s="4" t="s">
        <v>0</v>
      </c>
      <c r="H169" s="4" t="s">
        <v>0</v>
      </c>
      <c r="I169" s="4" t="s">
        <v>0</v>
      </c>
      <c r="J169" s="21">
        <v>-4.1000004857778549E-3</v>
      </c>
      <c r="K169" s="49">
        <f t="shared" si="65"/>
        <v>0</v>
      </c>
      <c r="L169" s="49">
        <f t="shared" si="65"/>
        <v>0</v>
      </c>
      <c r="M169" s="153">
        <f t="shared" si="65"/>
        <v>-4.1000004857778549E-3</v>
      </c>
      <c r="N169" s="55"/>
    </row>
    <row r="170" spans="1:14" ht="25.5" hidden="1">
      <c r="A170" s="5" t="s">
        <v>179</v>
      </c>
      <c r="B170" s="6" t="s">
        <v>13</v>
      </c>
      <c r="C170" s="6" t="s">
        <v>15</v>
      </c>
      <c r="D170" s="6" t="s">
        <v>148</v>
      </c>
      <c r="E170" s="6" t="s">
        <v>178</v>
      </c>
      <c r="F170" s="6" t="s">
        <v>49</v>
      </c>
      <c r="G170" s="6" t="s">
        <v>180</v>
      </c>
      <c r="H170" s="6" t="s">
        <v>0</v>
      </c>
      <c r="I170" s="6" t="s">
        <v>0</v>
      </c>
      <c r="J170" s="24">
        <v>-4.1000004857778549E-3</v>
      </c>
      <c r="K170" s="60">
        <f t="shared" si="65"/>
        <v>0</v>
      </c>
      <c r="L170" s="60">
        <f t="shared" si="65"/>
        <v>0</v>
      </c>
      <c r="M170" s="142">
        <f t="shared" si="65"/>
        <v>-4.1000004857778549E-3</v>
      </c>
      <c r="N170" s="55"/>
    </row>
    <row r="171" spans="1:14" hidden="1">
      <c r="A171" s="5" t="s">
        <v>181</v>
      </c>
      <c r="B171" s="6" t="s">
        <v>13</v>
      </c>
      <c r="C171" s="6" t="s">
        <v>15</v>
      </c>
      <c r="D171" s="6" t="s">
        <v>148</v>
      </c>
      <c r="E171" s="6" t="s">
        <v>178</v>
      </c>
      <c r="F171" s="6" t="s">
        <v>49</v>
      </c>
      <c r="G171" s="6" t="s">
        <v>180</v>
      </c>
      <c r="H171" s="6" t="s">
        <v>0</v>
      </c>
      <c r="I171" s="6" t="s">
        <v>182</v>
      </c>
      <c r="J171" s="24">
        <v>-4.1000004857778549E-3</v>
      </c>
      <c r="K171" s="55"/>
      <c r="L171" s="50"/>
      <c r="M171" s="156">
        <f>J171+K171+L171</f>
        <v>-4.1000004857778549E-3</v>
      </c>
      <c r="N171" s="55"/>
    </row>
    <row r="172" spans="1:14" ht="38.25">
      <c r="A172" s="3" t="s">
        <v>183</v>
      </c>
      <c r="B172" s="4" t="s">
        <v>13</v>
      </c>
      <c r="C172" s="4" t="s">
        <v>15</v>
      </c>
      <c r="D172" s="4" t="s">
        <v>148</v>
      </c>
      <c r="E172" s="4" t="s">
        <v>184</v>
      </c>
      <c r="F172" s="4" t="s">
        <v>0</v>
      </c>
      <c r="G172" s="4" t="s">
        <v>0</v>
      </c>
      <c r="H172" s="4" t="s">
        <v>0</v>
      </c>
      <c r="I172" s="4" t="s">
        <v>0</v>
      </c>
      <c r="J172" s="21">
        <v>18545328.419999998</v>
      </c>
      <c r="K172" s="49">
        <f t="shared" ref="K172:M172" si="66">K173+K192</f>
        <v>0</v>
      </c>
      <c r="L172" s="49">
        <f t="shared" si="66"/>
        <v>10269390.110000001</v>
      </c>
      <c r="M172" s="153">
        <f t="shared" si="66"/>
        <v>8275938.3099999977</v>
      </c>
      <c r="N172" s="55"/>
    </row>
    <row r="173" spans="1:14" ht="25.5">
      <c r="A173" s="3" t="s">
        <v>38</v>
      </c>
      <c r="B173" s="4" t="s">
        <v>13</v>
      </c>
      <c r="C173" s="4" t="s">
        <v>15</v>
      </c>
      <c r="D173" s="4" t="s">
        <v>148</v>
      </c>
      <c r="E173" s="4" t="s">
        <v>184</v>
      </c>
      <c r="F173" s="4" t="s">
        <v>39</v>
      </c>
      <c r="G173" s="4" t="s">
        <v>0</v>
      </c>
      <c r="H173" s="4" t="s">
        <v>0</v>
      </c>
      <c r="I173" s="4" t="s">
        <v>0</v>
      </c>
      <c r="J173" s="21">
        <v>18441743.419999998</v>
      </c>
      <c r="K173" s="49">
        <f t="shared" ref="K173:M174" si="67">K174</f>
        <v>0</v>
      </c>
      <c r="L173" s="49">
        <f t="shared" si="67"/>
        <v>10209889.610000001</v>
      </c>
      <c r="M173" s="153">
        <f t="shared" si="67"/>
        <v>8231853.8099999977</v>
      </c>
      <c r="N173" s="55"/>
    </row>
    <row r="174" spans="1:14" ht="25.5">
      <c r="A174" s="3" t="s">
        <v>40</v>
      </c>
      <c r="B174" s="4" t="s">
        <v>13</v>
      </c>
      <c r="C174" s="4" t="s">
        <v>15</v>
      </c>
      <c r="D174" s="4" t="s">
        <v>148</v>
      </c>
      <c r="E174" s="4" t="s">
        <v>184</v>
      </c>
      <c r="F174" s="4" t="s">
        <v>41</v>
      </c>
      <c r="G174" s="4" t="s">
        <v>0</v>
      </c>
      <c r="H174" s="4" t="s">
        <v>0</v>
      </c>
      <c r="I174" s="4" t="s">
        <v>0</v>
      </c>
      <c r="J174" s="21">
        <v>18441743.419999998</v>
      </c>
      <c r="K174" s="49">
        <f t="shared" si="67"/>
        <v>0</v>
      </c>
      <c r="L174" s="49">
        <f t="shared" si="67"/>
        <v>10209889.610000001</v>
      </c>
      <c r="M174" s="153">
        <f t="shared" si="67"/>
        <v>8231853.8099999977</v>
      </c>
      <c r="N174" s="55"/>
    </row>
    <row r="175" spans="1:14" ht="25.5">
      <c r="A175" s="3" t="s">
        <v>48</v>
      </c>
      <c r="B175" s="4" t="s">
        <v>13</v>
      </c>
      <c r="C175" s="4" t="s">
        <v>15</v>
      </c>
      <c r="D175" s="4" t="s">
        <v>148</v>
      </c>
      <c r="E175" s="4" t="s">
        <v>184</v>
      </c>
      <c r="F175" s="4" t="s">
        <v>49</v>
      </c>
      <c r="G175" s="4" t="s">
        <v>0</v>
      </c>
      <c r="H175" s="4" t="s">
        <v>0</v>
      </c>
      <c r="I175" s="4" t="s">
        <v>0</v>
      </c>
      <c r="J175" s="21">
        <v>18441743.419999998</v>
      </c>
      <c r="K175" s="49">
        <f t="shared" ref="K175:M175" si="68">K176+K178+K186+K189</f>
        <v>0</v>
      </c>
      <c r="L175" s="49">
        <f>L176+L178+L186+L189</f>
        <v>10209889.610000001</v>
      </c>
      <c r="M175" s="153">
        <f t="shared" si="68"/>
        <v>8231853.8099999977</v>
      </c>
      <c r="N175" s="55"/>
    </row>
    <row r="176" spans="1:14">
      <c r="A176" s="5" t="s">
        <v>100</v>
      </c>
      <c r="B176" s="6" t="s">
        <v>13</v>
      </c>
      <c r="C176" s="6" t="s">
        <v>15</v>
      </c>
      <c r="D176" s="6" t="s">
        <v>148</v>
      </c>
      <c r="E176" s="6" t="s">
        <v>184</v>
      </c>
      <c r="F176" s="6" t="s">
        <v>49</v>
      </c>
      <c r="G176" s="6" t="s">
        <v>101</v>
      </c>
      <c r="H176" s="6" t="s">
        <v>0</v>
      </c>
      <c r="I176" s="6" t="s">
        <v>0</v>
      </c>
      <c r="J176" s="24">
        <v>94666.4</v>
      </c>
      <c r="K176" s="60">
        <f t="shared" ref="K176:L176" si="69">K177</f>
        <v>0</v>
      </c>
      <c r="L176" s="60">
        <f t="shared" si="69"/>
        <v>17454.13</v>
      </c>
      <c r="M176" s="156">
        <f>J176-L176</f>
        <v>77212.26999999999</v>
      </c>
      <c r="N176" s="55"/>
    </row>
    <row r="177" spans="1:14" ht="25.5">
      <c r="A177" s="5" t="s">
        <v>102</v>
      </c>
      <c r="B177" s="6" t="s">
        <v>13</v>
      </c>
      <c r="C177" s="6" t="s">
        <v>15</v>
      </c>
      <c r="D177" s="6" t="s">
        <v>148</v>
      </c>
      <c r="E177" s="6" t="s">
        <v>184</v>
      </c>
      <c r="F177" s="6" t="s">
        <v>49</v>
      </c>
      <c r="G177" s="6" t="s">
        <v>101</v>
      </c>
      <c r="H177" s="6" t="s">
        <v>0</v>
      </c>
      <c r="I177" s="6" t="s">
        <v>103</v>
      </c>
      <c r="J177" s="24">
        <v>94666.4</v>
      </c>
      <c r="K177" s="55"/>
      <c r="L177" s="50">
        <f>[1]Sheet1!$P$87</f>
        <v>17454.13</v>
      </c>
      <c r="M177" s="156">
        <f>J177-L177</f>
        <v>77212.26999999999</v>
      </c>
      <c r="N177" s="55"/>
    </row>
    <row r="178" spans="1:14">
      <c r="A178" s="5" t="s">
        <v>104</v>
      </c>
      <c r="B178" s="6" t="s">
        <v>13</v>
      </c>
      <c r="C178" s="6" t="s">
        <v>15</v>
      </c>
      <c r="D178" s="6" t="s">
        <v>148</v>
      </c>
      <c r="E178" s="6" t="s">
        <v>184</v>
      </c>
      <c r="F178" s="6" t="s">
        <v>49</v>
      </c>
      <c r="G178" s="6" t="s">
        <v>105</v>
      </c>
      <c r="H178" s="6" t="s">
        <v>0</v>
      </c>
      <c r="I178" s="6" t="s">
        <v>0</v>
      </c>
      <c r="J178" s="24">
        <v>14856577.09</v>
      </c>
      <c r="K178" s="60">
        <f>K179+K181+K183+K184+K185+K180+K182</f>
        <v>0</v>
      </c>
      <c r="L178" s="142">
        <f>L179+L180+L181+L182+L183+L184+L185</f>
        <v>8758734.040000001</v>
      </c>
      <c r="M178" s="142">
        <f>M179+M180+M181+M182+M183+M184+M185</f>
        <v>6097843.0499999989</v>
      </c>
      <c r="N178" s="55"/>
    </row>
    <row r="179" spans="1:14" ht="25.5">
      <c r="A179" s="5" t="s">
        <v>106</v>
      </c>
      <c r="B179" s="6" t="s">
        <v>13</v>
      </c>
      <c r="C179" s="6" t="s">
        <v>15</v>
      </c>
      <c r="D179" s="6" t="s">
        <v>148</v>
      </c>
      <c r="E179" s="6" t="s">
        <v>184</v>
      </c>
      <c r="F179" s="6" t="s">
        <v>49</v>
      </c>
      <c r="G179" s="6" t="s">
        <v>105</v>
      </c>
      <c r="H179" s="6" t="s">
        <v>0</v>
      </c>
      <c r="I179" s="6" t="s">
        <v>107</v>
      </c>
      <c r="J179" s="24">
        <v>0</v>
      </c>
      <c r="K179" s="55"/>
      <c r="L179" s="50"/>
      <c r="M179" s="156">
        <f t="shared" ref="M179:M181" si="70">J179-L179</f>
        <v>0</v>
      </c>
      <c r="N179" s="55"/>
    </row>
    <row r="180" spans="1:14" ht="25.5">
      <c r="A180" s="5" t="s">
        <v>106</v>
      </c>
      <c r="B180" s="6" t="s">
        <v>13</v>
      </c>
      <c r="C180" s="6" t="s">
        <v>15</v>
      </c>
      <c r="D180" s="6" t="s">
        <v>148</v>
      </c>
      <c r="E180" s="6" t="s">
        <v>184</v>
      </c>
      <c r="F180" s="6">
        <v>247</v>
      </c>
      <c r="G180" s="6" t="s">
        <v>105</v>
      </c>
      <c r="H180" s="6" t="s">
        <v>0</v>
      </c>
      <c r="I180" s="6" t="s">
        <v>107</v>
      </c>
      <c r="J180" s="24">
        <v>10526899.779999999</v>
      </c>
      <c r="K180" s="55"/>
      <c r="L180" s="50">
        <f>[1]Sheet1!$P$98</f>
        <v>5965607.2800000003</v>
      </c>
      <c r="M180" s="156">
        <f t="shared" si="70"/>
        <v>4561292.4999999991</v>
      </c>
      <c r="N180" s="55"/>
    </row>
    <row r="181" spans="1:14">
      <c r="A181" s="5" t="s">
        <v>185</v>
      </c>
      <c r="B181" s="6" t="s">
        <v>13</v>
      </c>
      <c r="C181" s="6" t="s">
        <v>15</v>
      </c>
      <c r="D181" s="6" t="s">
        <v>148</v>
      </c>
      <c r="E181" s="6" t="s">
        <v>184</v>
      </c>
      <c r="F181" s="6">
        <v>247</v>
      </c>
      <c r="G181" s="6" t="s">
        <v>105</v>
      </c>
      <c r="H181" s="6" t="s">
        <v>0</v>
      </c>
      <c r="I181" s="6" t="s">
        <v>109</v>
      </c>
      <c r="J181" s="24">
        <v>3103751.31</v>
      </c>
      <c r="K181" s="55"/>
      <c r="L181" s="50">
        <f>[1]Sheet1!$P$99</f>
        <v>1961490.74</v>
      </c>
      <c r="M181" s="156">
        <f t="shared" si="70"/>
        <v>1142260.57</v>
      </c>
      <c r="N181" s="55"/>
    </row>
    <row r="182" spans="1:14">
      <c r="A182" s="5" t="s">
        <v>185</v>
      </c>
      <c r="B182" s="6" t="s">
        <v>13</v>
      </c>
      <c r="C182" s="6" t="s">
        <v>15</v>
      </c>
      <c r="D182" s="6" t="s">
        <v>148</v>
      </c>
      <c r="E182" s="6" t="s">
        <v>184</v>
      </c>
      <c r="F182" s="6">
        <v>244</v>
      </c>
      <c r="G182" s="6" t="s">
        <v>105</v>
      </c>
      <c r="H182" s="6" t="s">
        <v>0</v>
      </c>
      <c r="I182" s="6" t="s">
        <v>109</v>
      </c>
      <c r="J182" s="24">
        <v>0</v>
      </c>
      <c r="K182" s="55"/>
      <c r="L182" s="50">
        <f>148110.38-148110.38</f>
        <v>0</v>
      </c>
      <c r="M182" s="156">
        <f>J182-L182</f>
        <v>0</v>
      </c>
      <c r="N182" s="55"/>
    </row>
    <row r="183" spans="1:14" ht="25.5">
      <c r="A183" s="5" t="s">
        <v>110</v>
      </c>
      <c r="B183" s="6" t="s">
        <v>13</v>
      </c>
      <c r="C183" s="6" t="s">
        <v>15</v>
      </c>
      <c r="D183" s="6" t="s">
        <v>148</v>
      </c>
      <c r="E183" s="6" t="s">
        <v>184</v>
      </c>
      <c r="F183" s="6" t="s">
        <v>49</v>
      </c>
      <c r="G183" s="6" t="s">
        <v>105</v>
      </c>
      <c r="H183" s="6" t="s">
        <v>0</v>
      </c>
      <c r="I183" s="6" t="s">
        <v>111</v>
      </c>
      <c r="J183" s="24">
        <v>920107</v>
      </c>
      <c r="K183" s="55"/>
      <c r="L183" s="50">
        <f>[1]Sheet1!$P$90</f>
        <v>622448.53</v>
      </c>
      <c r="M183" s="156">
        <f t="shared" ref="M183:M185" si="71">J183-L183</f>
        <v>297658.46999999997</v>
      </c>
      <c r="N183" s="55"/>
    </row>
    <row r="184" spans="1:14" ht="25.5">
      <c r="A184" s="5" t="s">
        <v>112</v>
      </c>
      <c r="B184" s="6" t="s">
        <v>13</v>
      </c>
      <c r="C184" s="6" t="s">
        <v>15</v>
      </c>
      <c r="D184" s="6" t="s">
        <v>148</v>
      </c>
      <c r="E184" s="6" t="s">
        <v>184</v>
      </c>
      <c r="F184" s="6" t="s">
        <v>49</v>
      </c>
      <c r="G184" s="6" t="s">
        <v>105</v>
      </c>
      <c r="H184" s="6" t="s">
        <v>0</v>
      </c>
      <c r="I184" s="6" t="s">
        <v>113</v>
      </c>
      <c r="J184" s="24">
        <v>301209</v>
      </c>
      <c r="K184" s="55"/>
      <c r="L184" s="50">
        <f>[1]Sheet1!$P$91</f>
        <v>209004.13</v>
      </c>
      <c r="M184" s="156">
        <f t="shared" si="71"/>
        <v>92204.87</v>
      </c>
      <c r="N184" s="55"/>
    </row>
    <row r="185" spans="1:14" ht="25.5">
      <c r="A185" s="5" t="s">
        <v>114</v>
      </c>
      <c r="B185" s="6" t="s">
        <v>13</v>
      </c>
      <c r="C185" s="6" t="s">
        <v>15</v>
      </c>
      <c r="D185" s="6" t="s">
        <v>148</v>
      </c>
      <c r="E185" s="6" t="s">
        <v>184</v>
      </c>
      <c r="F185" s="6" t="s">
        <v>49</v>
      </c>
      <c r="G185" s="6" t="s">
        <v>105</v>
      </c>
      <c r="H185" s="6" t="s">
        <v>0</v>
      </c>
      <c r="I185" s="6" t="s">
        <v>115</v>
      </c>
      <c r="J185" s="24">
        <v>4610</v>
      </c>
      <c r="K185" s="55"/>
      <c r="L185" s="50">
        <f>[1]Sheet1!$P$92</f>
        <v>183.36</v>
      </c>
      <c r="M185" s="156">
        <f t="shared" si="71"/>
        <v>4426.6400000000003</v>
      </c>
      <c r="N185" s="55"/>
    </row>
    <row r="186" spans="1:14" ht="25.5">
      <c r="A186" s="5" t="s">
        <v>88</v>
      </c>
      <c r="B186" s="6" t="s">
        <v>13</v>
      </c>
      <c r="C186" s="6" t="s">
        <v>15</v>
      </c>
      <c r="D186" s="6" t="s">
        <v>148</v>
      </c>
      <c r="E186" s="6" t="s">
        <v>184</v>
      </c>
      <c r="F186" s="6" t="s">
        <v>49</v>
      </c>
      <c r="G186" s="6" t="s">
        <v>89</v>
      </c>
      <c r="H186" s="6" t="s">
        <v>0</v>
      </c>
      <c r="I186" s="6" t="s">
        <v>0</v>
      </c>
      <c r="J186" s="24">
        <v>3115437.59</v>
      </c>
      <c r="K186" s="60">
        <f t="shared" ref="K186" si="72">K187+K188</f>
        <v>0</v>
      </c>
      <c r="L186" s="60">
        <f>L187+L188</f>
        <v>1267966.57</v>
      </c>
      <c r="M186" s="156">
        <f>J186-L186</f>
        <v>1847471.0199999998</v>
      </c>
      <c r="N186" s="55"/>
    </row>
    <row r="187" spans="1:14">
      <c r="A187" s="5" t="s">
        <v>118</v>
      </c>
      <c r="B187" s="6" t="s">
        <v>13</v>
      </c>
      <c r="C187" s="6" t="s">
        <v>15</v>
      </c>
      <c r="D187" s="6" t="s">
        <v>148</v>
      </c>
      <c r="E187" s="6" t="s">
        <v>184</v>
      </c>
      <c r="F187" s="6" t="s">
        <v>49</v>
      </c>
      <c r="G187" s="6" t="s">
        <v>89</v>
      </c>
      <c r="H187" s="6" t="s">
        <v>0</v>
      </c>
      <c r="I187" s="6" t="s">
        <v>119</v>
      </c>
      <c r="J187" s="24">
        <v>1514268.01</v>
      </c>
      <c r="K187" s="55"/>
      <c r="L187" s="50">
        <f>[1]Sheet1!$P$94</f>
        <v>833063.31</v>
      </c>
      <c r="M187" s="156">
        <f t="shared" ref="M187:M190" si="73">J187-L187</f>
        <v>681204.7</v>
      </c>
      <c r="N187" s="55"/>
    </row>
    <row r="188" spans="1:14" ht="25.5">
      <c r="A188" s="5" t="s">
        <v>90</v>
      </c>
      <c r="B188" s="6" t="s">
        <v>13</v>
      </c>
      <c r="C188" s="6" t="s">
        <v>15</v>
      </c>
      <c r="D188" s="6" t="s">
        <v>148</v>
      </c>
      <c r="E188" s="6" t="s">
        <v>184</v>
      </c>
      <c r="F188" s="6" t="s">
        <v>49</v>
      </c>
      <c r="G188" s="6" t="s">
        <v>89</v>
      </c>
      <c r="H188" s="6" t="s">
        <v>0</v>
      </c>
      <c r="I188" s="6" t="s">
        <v>91</v>
      </c>
      <c r="J188" s="24">
        <v>1601169.58</v>
      </c>
      <c r="K188" s="55"/>
      <c r="L188" s="50">
        <f>[1]Sheet1!$P$95</f>
        <v>434903.26</v>
      </c>
      <c r="M188" s="156">
        <f t="shared" si="73"/>
        <v>1166266.32</v>
      </c>
      <c r="N188" s="55"/>
    </row>
    <row r="189" spans="1:14">
      <c r="A189" s="5" t="s">
        <v>66</v>
      </c>
      <c r="B189" s="6" t="s">
        <v>13</v>
      </c>
      <c r="C189" s="6" t="s">
        <v>15</v>
      </c>
      <c r="D189" s="6" t="s">
        <v>148</v>
      </c>
      <c r="E189" s="6" t="s">
        <v>184</v>
      </c>
      <c r="F189" s="6" t="s">
        <v>49</v>
      </c>
      <c r="G189" s="6" t="s">
        <v>67</v>
      </c>
      <c r="H189" s="6" t="s">
        <v>0</v>
      </c>
      <c r="I189" s="6" t="s">
        <v>0</v>
      </c>
      <c r="J189" s="24">
        <v>375062.33999999997</v>
      </c>
      <c r="K189" s="123">
        <f>K191+K190</f>
        <v>0</v>
      </c>
      <c r="L189" s="123">
        <f t="shared" ref="L189" si="74">L191+L190</f>
        <v>165734.87</v>
      </c>
      <c r="M189" s="156">
        <f t="shared" si="73"/>
        <v>209327.46999999997</v>
      </c>
      <c r="N189" s="55"/>
    </row>
    <row r="190" spans="1:14">
      <c r="A190" s="5"/>
      <c r="B190" s="6"/>
      <c r="C190" s="6" t="s">
        <v>15</v>
      </c>
      <c r="D190" s="6" t="s">
        <v>148</v>
      </c>
      <c r="E190" s="6" t="s">
        <v>184</v>
      </c>
      <c r="F190" s="6" t="s">
        <v>49</v>
      </c>
      <c r="G190" s="6" t="s">
        <v>67</v>
      </c>
      <c r="H190" s="6" t="s">
        <v>0</v>
      </c>
      <c r="I190" s="6">
        <v>1134</v>
      </c>
      <c r="J190" s="24">
        <v>125996.4</v>
      </c>
      <c r="K190" s="54"/>
      <c r="L190" s="54">
        <f>[1]Sheet1!$P$96</f>
        <v>83997.6</v>
      </c>
      <c r="M190" s="156">
        <f t="shared" si="73"/>
        <v>41998.799999999988</v>
      </c>
      <c r="N190" s="55"/>
    </row>
    <row r="191" spans="1:14" ht="25.5">
      <c r="A191" s="5" t="s">
        <v>122</v>
      </c>
      <c r="B191" s="6" t="s">
        <v>13</v>
      </c>
      <c r="C191" s="6" t="s">
        <v>15</v>
      </c>
      <c r="D191" s="6" t="s">
        <v>148</v>
      </c>
      <c r="E191" s="6" t="s">
        <v>184</v>
      </c>
      <c r="F191" s="6" t="s">
        <v>49</v>
      </c>
      <c r="G191" s="6" t="s">
        <v>67</v>
      </c>
      <c r="H191" s="6" t="s">
        <v>0</v>
      </c>
      <c r="I191" s="6" t="s">
        <v>123</v>
      </c>
      <c r="J191" s="24">
        <v>249065.94</v>
      </c>
      <c r="K191" s="55"/>
      <c r="L191" s="50">
        <f>[1]Sheet1!$P$97</f>
        <v>81737.27</v>
      </c>
      <c r="M191" s="156">
        <f>J191-L191</f>
        <v>167328.66999999998</v>
      </c>
      <c r="N191" s="55"/>
    </row>
    <row r="192" spans="1:14">
      <c r="A192" s="3" t="s">
        <v>186</v>
      </c>
      <c r="B192" s="4" t="s">
        <v>13</v>
      </c>
      <c r="C192" s="4" t="s">
        <v>15</v>
      </c>
      <c r="D192" s="4" t="s">
        <v>148</v>
      </c>
      <c r="E192" s="4" t="s">
        <v>184</v>
      </c>
      <c r="F192" s="4" t="s">
        <v>187</v>
      </c>
      <c r="G192" s="4" t="s">
        <v>0</v>
      </c>
      <c r="H192" s="4" t="s">
        <v>0</v>
      </c>
      <c r="I192" s="4" t="s">
        <v>0</v>
      </c>
      <c r="J192" s="21">
        <v>103585</v>
      </c>
      <c r="K192" s="49">
        <f t="shared" ref="K192:M192" si="75">K193</f>
        <v>0</v>
      </c>
      <c r="L192" s="49">
        <f t="shared" si="75"/>
        <v>59500.5</v>
      </c>
      <c r="M192" s="153">
        <f t="shared" si="75"/>
        <v>44084.5</v>
      </c>
      <c r="N192" s="55"/>
    </row>
    <row r="193" spans="1:14" ht="25.5">
      <c r="A193" s="3" t="s">
        <v>188</v>
      </c>
      <c r="B193" s="4" t="s">
        <v>13</v>
      </c>
      <c r="C193" s="4" t="s">
        <v>15</v>
      </c>
      <c r="D193" s="4" t="s">
        <v>148</v>
      </c>
      <c r="E193" s="4" t="s">
        <v>184</v>
      </c>
      <c r="F193" s="4" t="s">
        <v>189</v>
      </c>
      <c r="G193" s="4" t="s">
        <v>0</v>
      </c>
      <c r="H193" s="4" t="s">
        <v>0</v>
      </c>
      <c r="I193" s="4" t="s">
        <v>0</v>
      </c>
      <c r="J193" s="21">
        <v>103585</v>
      </c>
      <c r="K193" s="49">
        <f t="shared" ref="K193:L193" si="76">K194+K197</f>
        <v>0</v>
      </c>
      <c r="L193" s="49">
        <f t="shared" si="76"/>
        <v>59500.5</v>
      </c>
      <c r="M193" s="153">
        <f>M194+M197</f>
        <v>44084.5</v>
      </c>
      <c r="N193" s="55"/>
    </row>
    <row r="194" spans="1:14" ht="25.5">
      <c r="A194" s="3" t="s">
        <v>190</v>
      </c>
      <c r="B194" s="4" t="s">
        <v>13</v>
      </c>
      <c r="C194" s="4" t="s">
        <v>15</v>
      </c>
      <c r="D194" s="4" t="s">
        <v>148</v>
      </c>
      <c r="E194" s="4" t="s">
        <v>184</v>
      </c>
      <c r="F194" s="4" t="s">
        <v>191</v>
      </c>
      <c r="G194" s="4" t="s">
        <v>0</v>
      </c>
      <c r="H194" s="4" t="s">
        <v>0</v>
      </c>
      <c r="I194" s="4" t="s">
        <v>0</v>
      </c>
      <c r="J194" s="21">
        <v>37000</v>
      </c>
      <c r="K194" s="49">
        <f t="shared" ref="K194:M195" si="77">K195</f>
        <v>0</v>
      </c>
      <c r="L194" s="49">
        <f t="shared" si="77"/>
        <v>0</v>
      </c>
      <c r="M194" s="153">
        <f t="shared" si="77"/>
        <v>37000</v>
      </c>
      <c r="N194" s="55"/>
    </row>
    <row r="195" spans="1:14">
      <c r="A195" s="5" t="s">
        <v>192</v>
      </c>
      <c r="B195" s="6" t="s">
        <v>13</v>
      </c>
      <c r="C195" s="6" t="s">
        <v>15</v>
      </c>
      <c r="D195" s="6" t="s">
        <v>148</v>
      </c>
      <c r="E195" s="6" t="s">
        <v>184</v>
      </c>
      <c r="F195" s="6" t="s">
        <v>191</v>
      </c>
      <c r="G195" s="6" t="s">
        <v>193</v>
      </c>
      <c r="H195" s="6" t="s">
        <v>0</v>
      </c>
      <c r="I195" s="6" t="s">
        <v>0</v>
      </c>
      <c r="J195" s="24">
        <v>37000</v>
      </c>
      <c r="K195" s="60">
        <f t="shared" si="77"/>
        <v>0</v>
      </c>
      <c r="L195" s="60"/>
      <c r="M195" s="142">
        <f t="shared" si="77"/>
        <v>37000</v>
      </c>
      <c r="N195" s="55"/>
    </row>
    <row r="196" spans="1:14">
      <c r="A196" s="5" t="s">
        <v>194</v>
      </c>
      <c r="B196" s="6" t="s">
        <v>13</v>
      </c>
      <c r="C196" s="6" t="s">
        <v>15</v>
      </c>
      <c r="D196" s="6" t="s">
        <v>148</v>
      </c>
      <c r="E196" s="6" t="s">
        <v>184</v>
      </c>
      <c r="F196" s="6" t="s">
        <v>191</v>
      </c>
      <c r="G196" s="6" t="s">
        <v>193</v>
      </c>
      <c r="H196" s="6" t="s">
        <v>0</v>
      </c>
      <c r="I196" s="6" t="s">
        <v>195</v>
      </c>
      <c r="J196" s="24">
        <v>37000</v>
      </c>
      <c r="K196" s="55"/>
      <c r="L196" s="50"/>
      <c r="M196" s="156">
        <f>J196+K196+L196</f>
        <v>37000</v>
      </c>
      <c r="N196" s="55"/>
    </row>
    <row r="197" spans="1:14" ht="25.5">
      <c r="A197" s="3" t="s">
        <v>196</v>
      </c>
      <c r="B197" s="4" t="s">
        <v>13</v>
      </c>
      <c r="C197" s="4" t="s">
        <v>15</v>
      </c>
      <c r="D197" s="4" t="s">
        <v>148</v>
      </c>
      <c r="E197" s="4" t="s">
        <v>184</v>
      </c>
      <c r="F197" s="4" t="s">
        <v>197</v>
      </c>
      <c r="G197" s="4" t="s">
        <v>0</v>
      </c>
      <c r="H197" s="4" t="s">
        <v>0</v>
      </c>
      <c r="I197" s="4" t="s">
        <v>0</v>
      </c>
      <c r="J197" s="21">
        <v>66585</v>
      </c>
      <c r="K197" s="49">
        <f t="shared" ref="K197:M198" si="78">K198</f>
        <v>0</v>
      </c>
      <c r="L197" s="49">
        <f t="shared" si="78"/>
        <v>59500.5</v>
      </c>
      <c r="M197" s="153">
        <f t="shared" si="78"/>
        <v>7084.5</v>
      </c>
      <c r="N197" s="55"/>
    </row>
    <row r="198" spans="1:14">
      <c r="A198" s="5" t="s">
        <v>192</v>
      </c>
      <c r="B198" s="6" t="s">
        <v>13</v>
      </c>
      <c r="C198" s="6" t="s">
        <v>15</v>
      </c>
      <c r="D198" s="6" t="s">
        <v>148</v>
      </c>
      <c r="E198" s="6" t="s">
        <v>184</v>
      </c>
      <c r="F198" s="6" t="s">
        <v>197</v>
      </c>
      <c r="G198" s="6" t="s">
        <v>193</v>
      </c>
      <c r="H198" s="6" t="s">
        <v>0</v>
      </c>
      <c r="I198" s="6" t="s">
        <v>0</v>
      </c>
      <c r="J198" s="24">
        <v>66585</v>
      </c>
      <c r="K198" s="60">
        <f t="shared" si="78"/>
        <v>0</v>
      </c>
      <c r="L198" s="60">
        <f t="shared" si="78"/>
        <v>59500.5</v>
      </c>
      <c r="M198" s="142">
        <f t="shared" si="78"/>
        <v>7084.5</v>
      </c>
      <c r="N198" s="55"/>
    </row>
    <row r="199" spans="1:14">
      <c r="A199" s="5" t="s">
        <v>194</v>
      </c>
      <c r="B199" s="6" t="s">
        <v>13</v>
      </c>
      <c r="C199" s="6" t="s">
        <v>15</v>
      </c>
      <c r="D199" s="6" t="s">
        <v>148</v>
      </c>
      <c r="E199" s="6" t="s">
        <v>184</v>
      </c>
      <c r="F199" s="6" t="s">
        <v>197</v>
      </c>
      <c r="G199" s="6" t="s">
        <v>193</v>
      </c>
      <c r="H199" s="6" t="s">
        <v>0</v>
      </c>
      <c r="I199" s="6" t="s">
        <v>195</v>
      </c>
      <c r="J199" s="24">
        <v>66585</v>
      </c>
      <c r="K199" s="55"/>
      <c r="L199" s="50">
        <f>[1]Sheet1!$P$101</f>
        <v>59500.5</v>
      </c>
      <c r="M199" s="156">
        <f>J199-L199</f>
        <v>7084.5</v>
      </c>
      <c r="N199" s="55"/>
    </row>
    <row r="200" spans="1:14" ht="51">
      <c r="A200" s="3" t="s">
        <v>198</v>
      </c>
      <c r="B200" s="4" t="s">
        <v>13</v>
      </c>
      <c r="C200" s="4" t="s">
        <v>15</v>
      </c>
      <c r="D200" s="4" t="s">
        <v>148</v>
      </c>
      <c r="E200" s="4" t="s">
        <v>199</v>
      </c>
      <c r="F200" s="4" t="s">
        <v>0</v>
      </c>
      <c r="G200" s="4" t="s">
        <v>0</v>
      </c>
      <c r="H200" s="4" t="s">
        <v>0</v>
      </c>
      <c r="I200" s="4" t="s">
        <v>0</v>
      </c>
      <c r="J200" s="21">
        <v>175271</v>
      </c>
      <c r="K200" s="103">
        <f t="shared" ref="K200:M202" si="79">K201</f>
        <v>0</v>
      </c>
      <c r="L200" s="103">
        <f t="shared" si="79"/>
        <v>140836.87</v>
      </c>
      <c r="M200" s="161">
        <f t="shared" si="79"/>
        <v>34434.129999999997</v>
      </c>
      <c r="N200" s="55"/>
    </row>
    <row r="201" spans="1:14">
      <c r="A201" s="3" t="s">
        <v>186</v>
      </c>
      <c r="B201" s="4" t="s">
        <v>13</v>
      </c>
      <c r="C201" s="4" t="s">
        <v>15</v>
      </c>
      <c r="D201" s="4" t="s">
        <v>148</v>
      </c>
      <c r="E201" s="4" t="s">
        <v>199</v>
      </c>
      <c r="F201" s="4" t="s">
        <v>187</v>
      </c>
      <c r="G201" s="4" t="s">
        <v>0</v>
      </c>
      <c r="H201" s="4" t="s">
        <v>0</v>
      </c>
      <c r="I201" s="4" t="s">
        <v>0</v>
      </c>
      <c r="J201" s="21">
        <v>175271</v>
      </c>
      <c r="K201" s="52">
        <f t="shared" si="79"/>
        <v>0</v>
      </c>
      <c r="L201" s="52">
        <f t="shared" si="79"/>
        <v>140836.87</v>
      </c>
      <c r="M201" s="153">
        <f t="shared" si="79"/>
        <v>34434.129999999997</v>
      </c>
      <c r="N201" s="55"/>
    </row>
    <row r="202" spans="1:14" ht="25.5">
      <c r="A202" s="3" t="s">
        <v>188</v>
      </c>
      <c r="B202" s="4" t="s">
        <v>13</v>
      </c>
      <c r="C202" s="4" t="s">
        <v>15</v>
      </c>
      <c r="D202" s="4" t="s">
        <v>148</v>
      </c>
      <c r="E202" s="4" t="s">
        <v>199</v>
      </c>
      <c r="F202" s="4" t="s">
        <v>189</v>
      </c>
      <c r="G202" s="4" t="s">
        <v>0</v>
      </c>
      <c r="H202" s="4" t="s">
        <v>0</v>
      </c>
      <c r="I202" s="4" t="s">
        <v>0</v>
      </c>
      <c r="J202" s="21">
        <v>175271</v>
      </c>
      <c r="K202" s="52">
        <f t="shared" si="79"/>
        <v>0</v>
      </c>
      <c r="L202" s="52">
        <f t="shared" si="79"/>
        <v>140836.87</v>
      </c>
      <c r="M202" s="153">
        <f t="shared" si="79"/>
        <v>34434.129999999997</v>
      </c>
      <c r="N202" s="55"/>
    </row>
    <row r="203" spans="1:14">
      <c r="A203" s="3" t="s">
        <v>200</v>
      </c>
      <c r="B203" s="4" t="s">
        <v>13</v>
      </c>
      <c r="C203" s="4" t="s">
        <v>15</v>
      </c>
      <c r="D203" s="4" t="s">
        <v>148</v>
      </c>
      <c r="E203" s="4" t="s">
        <v>199</v>
      </c>
      <c r="F203" s="4" t="s">
        <v>201</v>
      </c>
      <c r="G203" s="4" t="s">
        <v>0</v>
      </c>
      <c r="H203" s="4" t="s">
        <v>0</v>
      </c>
      <c r="I203" s="4" t="s">
        <v>0</v>
      </c>
      <c r="J203" s="21">
        <v>175271</v>
      </c>
      <c r="K203" s="52">
        <f>K204+K207</f>
        <v>0</v>
      </c>
      <c r="L203" s="52">
        <f>L204+L207</f>
        <v>140836.87</v>
      </c>
      <c r="M203" s="46">
        <f t="shared" ref="M203" si="80">M204+M207</f>
        <v>34434.129999999997</v>
      </c>
      <c r="N203" s="55"/>
    </row>
    <row r="204" spans="1:14" ht="25.5">
      <c r="A204" s="5" t="s">
        <v>179</v>
      </c>
      <c r="B204" s="6" t="s">
        <v>13</v>
      </c>
      <c r="C204" s="63" t="s">
        <v>15</v>
      </c>
      <c r="D204" s="63" t="s">
        <v>148</v>
      </c>
      <c r="E204" s="63" t="s">
        <v>199</v>
      </c>
      <c r="F204" s="63" t="s">
        <v>201</v>
      </c>
      <c r="G204" s="63">
        <v>292</v>
      </c>
      <c r="H204" s="63" t="s">
        <v>0</v>
      </c>
      <c r="I204" s="63" t="s">
        <v>0</v>
      </c>
      <c r="J204" s="34">
        <v>36680</v>
      </c>
      <c r="K204" s="140">
        <f>K206+K205</f>
        <v>0</v>
      </c>
      <c r="L204" s="140">
        <f>L205</f>
        <v>2245.87</v>
      </c>
      <c r="M204" s="127">
        <f>M206+M205</f>
        <v>34434.129999999997</v>
      </c>
      <c r="N204" s="55"/>
    </row>
    <row r="205" spans="1:14">
      <c r="A205" s="5" t="s">
        <v>181</v>
      </c>
      <c r="B205" s="33" t="s">
        <v>13</v>
      </c>
      <c r="C205" s="67" t="s">
        <v>15</v>
      </c>
      <c r="D205" s="67" t="s">
        <v>148</v>
      </c>
      <c r="E205" s="67" t="s">
        <v>199</v>
      </c>
      <c r="F205" s="67" t="s">
        <v>201</v>
      </c>
      <c r="G205" s="67">
        <v>292</v>
      </c>
      <c r="H205" s="67" t="s">
        <v>0</v>
      </c>
      <c r="I205" s="67">
        <v>1144</v>
      </c>
      <c r="J205" s="30">
        <v>5000</v>
      </c>
      <c r="K205" s="54"/>
      <c r="L205" s="54">
        <f>[1]Sheet1!$P$102</f>
        <v>2245.87</v>
      </c>
      <c r="M205" s="142">
        <f>J205-L205</f>
        <v>2754.13</v>
      </c>
      <c r="N205" s="55"/>
    </row>
    <row r="206" spans="1:14">
      <c r="A206" s="5" t="s">
        <v>181</v>
      </c>
      <c r="B206" s="33" t="s">
        <v>13</v>
      </c>
      <c r="C206" s="67" t="s">
        <v>15</v>
      </c>
      <c r="D206" s="67" t="s">
        <v>148</v>
      </c>
      <c r="E206" s="67" t="s">
        <v>199</v>
      </c>
      <c r="F206" s="67" t="s">
        <v>201</v>
      </c>
      <c r="G206" s="67">
        <v>292</v>
      </c>
      <c r="H206" s="67" t="s">
        <v>0</v>
      </c>
      <c r="I206" s="67" t="s">
        <v>182</v>
      </c>
      <c r="J206" s="30">
        <v>31680</v>
      </c>
      <c r="K206" s="109"/>
      <c r="L206" s="109"/>
      <c r="M206" s="156">
        <f>J206+K206+L206</f>
        <v>31680</v>
      </c>
      <c r="N206" s="55"/>
    </row>
    <row r="207" spans="1:14">
      <c r="A207" s="5" t="s">
        <v>181</v>
      </c>
      <c r="B207" s="6" t="s">
        <v>13</v>
      </c>
      <c r="C207" s="107" t="s">
        <v>15</v>
      </c>
      <c r="D207" s="107" t="s">
        <v>148</v>
      </c>
      <c r="E207" s="107" t="s">
        <v>199</v>
      </c>
      <c r="F207" s="107" t="s">
        <v>201</v>
      </c>
      <c r="G207" s="107">
        <v>297</v>
      </c>
      <c r="H207" s="107" t="s">
        <v>0</v>
      </c>
      <c r="I207" s="108" t="s">
        <v>182</v>
      </c>
      <c r="J207" s="141">
        <v>138591</v>
      </c>
      <c r="K207" s="55"/>
      <c r="L207" s="55">
        <f>[1]Sheet1!$P$104</f>
        <v>138591</v>
      </c>
      <c r="M207" s="156">
        <f>J207-L207</f>
        <v>0</v>
      </c>
      <c r="N207" s="55"/>
    </row>
    <row r="208" spans="1:14" ht="25.5">
      <c r="A208" s="3" t="s">
        <v>202</v>
      </c>
      <c r="B208" s="4" t="s">
        <v>13</v>
      </c>
      <c r="C208" s="4" t="s">
        <v>15</v>
      </c>
      <c r="D208" s="4" t="s">
        <v>148</v>
      </c>
      <c r="E208" s="4" t="s">
        <v>203</v>
      </c>
      <c r="F208" s="4" t="s">
        <v>0</v>
      </c>
      <c r="G208" s="4" t="s">
        <v>0</v>
      </c>
      <c r="H208" s="4" t="s">
        <v>0</v>
      </c>
      <c r="I208" s="4" t="s">
        <v>0</v>
      </c>
      <c r="J208" s="35">
        <v>1007630.1</v>
      </c>
      <c r="K208" s="52">
        <f>K209+K227</f>
        <v>0</v>
      </c>
      <c r="L208" s="52">
        <f>L209+L227</f>
        <v>438622.11</v>
      </c>
      <c r="M208" s="46">
        <f t="shared" ref="M208" si="81">M209+M227</f>
        <v>569007.99</v>
      </c>
      <c r="N208" s="55"/>
    </row>
    <row r="209" spans="1:14" ht="25.5">
      <c r="A209" s="3" t="s">
        <v>38</v>
      </c>
      <c r="B209" s="4" t="s">
        <v>13</v>
      </c>
      <c r="C209" s="4" t="s">
        <v>15</v>
      </c>
      <c r="D209" s="4" t="s">
        <v>148</v>
      </c>
      <c r="E209" s="4" t="s">
        <v>203</v>
      </c>
      <c r="F209" s="4" t="s">
        <v>39</v>
      </c>
      <c r="G209" s="4" t="s">
        <v>0</v>
      </c>
      <c r="H209" s="4" t="s">
        <v>0</v>
      </c>
      <c r="I209" s="4" t="s">
        <v>0</v>
      </c>
      <c r="J209" s="21">
        <v>993590.1</v>
      </c>
      <c r="K209" s="52">
        <f t="shared" ref="K209:M210" si="82">K210</f>
        <v>0</v>
      </c>
      <c r="L209" s="52">
        <f t="shared" si="82"/>
        <v>424582.11</v>
      </c>
      <c r="M209" s="153">
        <f t="shared" si="82"/>
        <v>569007.99</v>
      </c>
      <c r="N209" s="55"/>
    </row>
    <row r="210" spans="1:14" ht="25.5">
      <c r="A210" s="3" t="s">
        <v>40</v>
      </c>
      <c r="B210" s="4" t="s">
        <v>13</v>
      </c>
      <c r="C210" s="4" t="s">
        <v>15</v>
      </c>
      <c r="D210" s="4" t="s">
        <v>148</v>
      </c>
      <c r="E210" s="4" t="s">
        <v>203</v>
      </c>
      <c r="F210" s="4" t="s">
        <v>41</v>
      </c>
      <c r="G210" s="4" t="s">
        <v>0</v>
      </c>
      <c r="H210" s="4" t="s">
        <v>0</v>
      </c>
      <c r="I210" s="4" t="s">
        <v>0</v>
      </c>
      <c r="J210" s="21">
        <v>993590.1</v>
      </c>
      <c r="K210" s="59">
        <f t="shared" si="82"/>
        <v>0</v>
      </c>
      <c r="L210" s="59">
        <f t="shared" si="82"/>
        <v>424582.11</v>
      </c>
      <c r="M210" s="160">
        <f t="shared" si="82"/>
        <v>569007.99</v>
      </c>
      <c r="N210" s="55"/>
    </row>
    <row r="211" spans="1:14" ht="25.5">
      <c r="A211" s="3" t="s">
        <v>48</v>
      </c>
      <c r="B211" s="4" t="s">
        <v>13</v>
      </c>
      <c r="C211" s="4" t="s">
        <v>15</v>
      </c>
      <c r="D211" s="4" t="s">
        <v>148</v>
      </c>
      <c r="E211" s="4" t="s">
        <v>203</v>
      </c>
      <c r="F211" s="4" t="s">
        <v>49</v>
      </c>
      <c r="G211" s="4" t="s">
        <v>0</v>
      </c>
      <c r="H211" s="4" t="s">
        <v>0</v>
      </c>
      <c r="I211" s="4" t="s">
        <v>0</v>
      </c>
      <c r="J211" s="21">
        <v>993590.1</v>
      </c>
      <c r="K211" s="49">
        <f>K214+K217+K220+K213+K212</f>
        <v>0</v>
      </c>
      <c r="L211" s="49">
        <f>L214+L217+L220+L213+L212</f>
        <v>424582.11</v>
      </c>
      <c r="M211" s="49">
        <f>M214+M217+M220+M213+M212+M227</f>
        <v>569007.99</v>
      </c>
      <c r="N211" s="55"/>
    </row>
    <row r="212" spans="1:14">
      <c r="A212" s="3"/>
      <c r="B212" s="6" t="s">
        <v>13</v>
      </c>
      <c r="C212" s="6" t="s">
        <v>15</v>
      </c>
      <c r="D212" s="6" t="s">
        <v>148</v>
      </c>
      <c r="E212" s="6" t="s">
        <v>203</v>
      </c>
      <c r="F212" s="6" t="s">
        <v>49</v>
      </c>
      <c r="G212" s="6">
        <v>222</v>
      </c>
      <c r="H212" s="4"/>
      <c r="I212" s="33">
        <v>1125</v>
      </c>
      <c r="J212" s="25">
        <v>196666.1</v>
      </c>
      <c r="K212" s="73"/>
      <c r="L212" s="25"/>
      <c r="M212" s="157">
        <f>J212-L212</f>
        <v>196666.1</v>
      </c>
      <c r="N212" s="55"/>
    </row>
    <row r="213" spans="1:14" ht="89.25">
      <c r="A213" s="41" t="s">
        <v>128</v>
      </c>
      <c r="B213" s="6" t="s">
        <v>13</v>
      </c>
      <c r="C213" s="6" t="s">
        <v>15</v>
      </c>
      <c r="D213" s="6" t="s">
        <v>148</v>
      </c>
      <c r="E213" s="6" t="s">
        <v>203</v>
      </c>
      <c r="F213" s="6" t="s">
        <v>49</v>
      </c>
      <c r="G213" s="6">
        <v>310</v>
      </c>
      <c r="H213" s="4" t="s">
        <v>391</v>
      </c>
      <c r="I213" s="33">
        <v>1116</v>
      </c>
      <c r="J213" s="25">
        <v>62680</v>
      </c>
      <c r="K213" s="103"/>
      <c r="L213" s="126">
        <f>[1]Sheet1!$P$108</f>
        <v>62680</v>
      </c>
      <c r="M213" s="157">
        <f t="shared" ref="M213:M227" si="83">J213-L213</f>
        <v>0</v>
      </c>
      <c r="N213" s="55"/>
    </row>
    <row r="214" spans="1:14">
      <c r="A214" s="5" t="s">
        <v>66</v>
      </c>
      <c r="B214" s="6" t="s">
        <v>13</v>
      </c>
      <c r="C214" s="6" t="s">
        <v>15</v>
      </c>
      <c r="D214" s="6" t="s">
        <v>148</v>
      </c>
      <c r="E214" s="6" t="s">
        <v>203</v>
      </c>
      <c r="F214" s="6" t="s">
        <v>49</v>
      </c>
      <c r="G214" s="6" t="s">
        <v>67</v>
      </c>
      <c r="H214" s="6" t="s">
        <v>0</v>
      </c>
      <c r="I214" s="6" t="s">
        <v>0</v>
      </c>
      <c r="J214" s="24">
        <v>330484</v>
      </c>
      <c r="K214" s="54">
        <f>K215+K216</f>
        <v>0</v>
      </c>
      <c r="L214" s="58">
        <f t="shared" ref="L214" si="84">L215+L216</f>
        <v>120421</v>
      </c>
      <c r="M214" s="157">
        <f t="shared" si="83"/>
        <v>210063</v>
      </c>
      <c r="N214" s="55"/>
    </row>
    <row r="215" spans="1:14">
      <c r="A215" s="5" t="s">
        <v>204</v>
      </c>
      <c r="B215" s="6" t="s">
        <v>13</v>
      </c>
      <c r="C215" s="6" t="s">
        <v>15</v>
      </c>
      <c r="D215" s="6" t="s">
        <v>148</v>
      </c>
      <c r="E215" s="6" t="s">
        <v>203</v>
      </c>
      <c r="F215" s="6" t="s">
        <v>49</v>
      </c>
      <c r="G215" s="6" t="s">
        <v>67</v>
      </c>
      <c r="H215" s="6" t="s">
        <v>0</v>
      </c>
      <c r="I215" s="6" t="s">
        <v>205</v>
      </c>
      <c r="J215" s="34">
        <v>150000</v>
      </c>
      <c r="K215" s="55"/>
      <c r="L215" s="55">
        <f>[1]Sheet1!$P$107</f>
        <v>47679</v>
      </c>
      <c r="M215" s="157">
        <f t="shared" si="83"/>
        <v>102321</v>
      </c>
      <c r="N215" s="55"/>
    </row>
    <row r="216" spans="1:14">
      <c r="A216" s="41" t="s">
        <v>395</v>
      </c>
      <c r="B216" s="6" t="s">
        <v>13</v>
      </c>
      <c r="C216" s="6" t="s">
        <v>15</v>
      </c>
      <c r="D216" s="6" t="s">
        <v>148</v>
      </c>
      <c r="E216" s="6" t="s">
        <v>203</v>
      </c>
      <c r="F216" s="6" t="s">
        <v>49</v>
      </c>
      <c r="G216" s="6" t="s">
        <v>67</v>
      </c>
      <c r="H216" s="6" t="s">
        <v>0</v>
      </c>
      <c r="I216" s="33">
        <v>1140</v>
      </c>
      <c r="J216" s="142">
        <v>180484</v>
      </c>
      <c r="K216" s="55"/>
      <c r="L216" s="55">
        <f>[1]Sheet1!$P$106</f>
        <v>72742</v>
      </c>
      <c r="M216" s="157">
        <f t="shared" si="83"/>
        <v>107742</v>
      </c>
      <c r="N216" s="55"/>
    </row>
    <row r="217" spans="1:14" ht="25.5">
      <c r="A217" s="41" t="s">
        <v>392</v>
      </c>
      <c r="B217" s="6" t="s">
        <v>13</v>
      </c>
      <c r="C217" s="6" t="s">
        <v>15</v>
      </c>
      <c r="D217" s="6" t="s">
        <v>148</v>
      </c>
      <c r="E217" s="6" t="s">
        <v>203</v>
      </c>
      <c r="F217" s="6" t="s">
        <v>49</v>
      </c>
      <c r="G217" s="6">
        <v>346</v>
      </c>
      <c r="H217" s="6" t="s">
        <v>0</v>
      </c>
      <c r="I217" s="6" t="s">
        <v>0</v>
      </c>
      <c r="J217" s="42">
        <v>324720</v>
      </c>
      <c r="K217" s="54"/>
      <c r="L217" s="142">
        <f t="shared" ref="L217" si="85">L218+L219</f>
        <v>241481.11</v>
      </c>
      <c r="M217" s="157">
        <f t="shared" si="83"/>
        <v>83238.890000000014</v>
      </c>
      <c r="N217" s="55"/>
    </row>
    <row r="218" spans="1:14" ht="25.5">
      <c r="A218" s="41" t="s">
        <v>46</v>
      </c>
      <c r="B218" s="6" t="s">
        <v>13</v>
      </c>
      <c r="C218" s="6" t="s">
        <v>15</v>
      </c>
      <c r="D218" s="6" t="s">
        <v>148</v>
      </c>
      <c r="E218" s="6" t="s">
        <v>203</v>
      </c>
      <c r="F218" s="6" t="s">
        <v>49</v>
      </c>
      <c r="G218" s="6">
        <v>346</v>
      </c>
      <c r="H218" s="6" t="s">
        <v>0</v>
      </c>
      <c r="I218" s="6">
        <v>1123</v>
      </c>
      <c r="J218" s="34">
        <v>180000</v>
      </c>
      <c r="K218" s="149"/>
      <c r="L218" s="55">
        <f>[1]Sheet1!$P$111</f>
        <v>96761.11</v>
      </c>
      <c r="M218" s="157">
        <f t="shared" si="83"/>
        <v>83238.89</v>
      </c>
      <c r="N218" s="55"/>
    </row>
    <row r="219" spans="1:14" ht="89.25">
      <c r="A219" s="41" t="s">
        <v>46</v>
      </c>
      <c r="B219" s="6" t="s">
        <v>13</v>
      </c>
      <c r="C219" s="6" t="s">
        <v>15</v>
      </c>
      <c r="D219" s="6" t="s">
        <v>148</v>
      </c>
      <c r="E219" s="6" t="s">
        <v>203</v>
      </c>
      <c r="F219" s="6" t="s">
        <v>49</v>
      </c>
      <c r="G219" s="6">
        <v>346</v>
      </c>
      <c r="H219" s="4" t="s">
        <v>391</v>
      </c>
      <c r="I219" s="33">
        <v>1123</v>
      </c>
      <c r="J219" s="30">
        <v>144720</v>
      </c>
      <c r="K219" s="68"/>
      <c r="L219" s="50">
        <f>[1]Sheet1!$P$112</f>
        <v>144720</v>
      </c>
      <c r="M219" s="157">
        <f t="shared" si="83"/>
        <v>0</v>
      </c>
      <c r="N219" s="55"/>
    </row>
    <row r="220" spans="1:14" ht="38.25">
      <c r="A220" s="5" t="s">
        <v>54</v>
      </c>
      <c r="B220" s="6" t="s">
        <v>13</v>
      </c>
      <c r="C220" s="6" t="s">
        <v>15</v>
      </c>
      <c r="D220" s="6" t="s">
        <v>148</v>
      </c>
      <c r="E220" s="6" t="s">
        <v>203</v>
      </c>
      <c r="F220" s="6" t="s">
        <v>49</v>
      </c>
      <c r="G220" s="6" t="s">
        <v>55</v>
      </c>
      <c r="H220" s="6" t="s">
        <v>0</v>
      </c>
      <c r="I220" s="6" t="s">
        <v>0</v>
      </c>
      <c r="J220" s="42">
        <v>79040</v>
      </c>
      <c r="K220" s="71">
        <f t="shared" ref="K220" si="86">K221</f>
        <v>0</v>
      </c>
      <c r="L220" s="71"/>
      <c r="M220" s="157">
        <f t="shared" si="83"/>
        <v>79040</v>
      </c>
      <c r="N220" s="55"/>
    </row>
    <row r="221" spans="1:14" ht="25.5">
      <c r="A221" s="5" t="s">
        <v>206</v>
      </c>
      <c r="B221" s="6" t="s">
        <v>13</v>
      </c>
      <c r="C221" s="6" t="s">
        <v>15</v>
      </c>
      <c r="D221" s="6" t="s">
        <v>148</v>
      </c>
      <c r="E221" s="6" t="s">
        <v>203</v>
      </c>
      <c r="F221" s="6" t="s">
        <v>49</v>
      </c>
      <c r="G221" s="6" t="s">
        <v>55</v>
      </c>
      <c r="H221" s="6" t="s">
        <v>0</v>
      </c>
      <c r="I221" s="6" t="s">
        <v>57</v>
      </c>
      <c r="J221" s="24">
        <v>79040</v>
      </c>
      <c r="K221" s="55"/>
      <c r="L221" s="50"/>
      <c r="M221" s="157">
        <f t="shared" si="83"/>
        <v>79040</v>
      </c>
      <c r="N221" s="55"/>
    </row>
    <row r="222" spans="1:14" hidden="1">
      <c r="A222" s="3" t="s">
        <v>207</v>
      </c>
      <c r="B222" s="4" t="s">
        <v>13</v>
      </c>
      <c r="C222" s="4" t="s">
        <v>15</v>
      </c>
      <c r="D222" s="4" t="s">
        <v>148</v>
      </c>
      <c r="E222" s="4" t="s">
        <v>208</v>
      </c>
      <c r="F222" s="4" t="s">
        <v>0</v>
      </c>
      <c r="G222" s="4" t="s">
        <v>0</v>
      </c>
      <c r="H222" s="4" t="s">
        <v>0</v>
      </c>
      <c r="I222" s="4" t="s">
        <v>0</v>
      </c>
      <c r="J222" s="21">
        <v>0</v>
      </c>
      <c r="K222" s="55"/>
      <c r="L222" s="50"/>
      <c r="M222" s="157">
        <f t="shared" si="83"/>
        <v>0</v>
      </c>
      <c r="N222" s="55"/>
    </row>
    <row r="223" spans="1:14" hidden="1">
      <c r="A223" s="3" t="s">
        <v>207</v>
      </c>
      <c r="B223" s="4" t="s">
        <v>13</v>
      </c>
      <c r="C223" s="4" t="s">
        <v>15</v>
      </c>
      <c r="D223" s="4" t="s">
        <v>148</v>
      </c>
      <c r="E223" s="4" t="s">
        <v>208</v>
      </c>
      <c r="F223" s="4" t="s">
        <v>0</v>
      </c>
      <c r="G223" s="4" t="s">
        <v>0</v>
      </c>
      <c r="H223" s="4" t="s">
        <v>0</v>
      </c>
      <c r="I223" s="4" t="s">
        <v>0</v>
      </c>
      <c r="J223" s="21">
        <v>0</v>
      </c>
      <c r="K223" s="55"/>
      <c r="L223" s="50"/>
      <c r="M223" s="157">
        <f t="shared" si="83"/>
        <v>0</v>
      </c>
      <c r="N223" s="55"/>
    </row>
    <row r="224" spans="1:14" ht="25.5" hidden="1">
      <c r="A224" s="3" t="s">
        <v>38</v>
      </c>
      <c r="B224" s="4" t="s">
        <v>13</v>
      </c>
      <c r="C224" s="4" t="s">
        <v>15</v>
      </c>
      <c r="D224" s="4" t="s">
        <v>148</v>
      </c>
      <c r="E224" s="4" t="s">
        <v>208</v>
      </c>
      <c r="F224" s="4" t="s">
        <v>39</v>
      </c>
      <c r="G224" s="4" t="s">
        <v>0</v>
      </c>
      <c r="H224" s="4" t="s">
        <v>0</v>
      </c>
      <c r="I224" s="4" t="s">
        <v>0</v>
      </c>
      <c r="J224" s="21">
        <v>0</v>
      </c>
      <c r="K224" s="55"/>
      <c r="L224" s="50"/>
      <c r="M224" s="157">
        <f t="shared" si="83"/>
        <v>0</v>
      </c>
      <c r="N224" s="55"/>
    </row>
    <row r="225" spans="1:15" ht="25.5" hidden="1">
      <c r="A225" s="3" t="s">
        <v>40</v>
      </c>
      <c r="B225" s="4" t="s">
        <v>13</v>
      </c>
      <c r="C225" s="4" t="s">
        <v>15</v>
      </c>
      <c r="D225" s="4" t="s">
        <v>148</v>
      </c>
      <c r="E225" s="4" t="s">
        <v>208</v>
      </c>
      <c r="F225" s="4" t="s">
        <v>41</v>
      </c>
      <c r="G225" s="4" t="s">
        <v>0</v>
      </c>
      <c r="H225" s="4" t="s">
        <v>0</v>
      </c>
      <c r="I225" s="4" t="s">
        <v>0</v>
      </c>
      <c r="J225" s="21">
        <v>0</v>
      </c>
      <c r="K225" s="55"/>
      <c r="L225" s="50"/>
      <c r="M225" s="157">
        <f t="shared" si="83"/>
        <v>0</v>
      </c>
      <c r="N225" s="55"/>
    </row>
    <row r="226" spans="1:15" ht="25.5" hidden="1">
      <c r="A226" s="3" t="s">
        <v>48</v>
      </c>
      <c r="B226" s="4" t="s">
        <v>13</v>
      </c>
      <c r="C226" s="4" t="s">
        <v>15</v>
      </c>
      <c r="D226" s="4" t="s">
        <v>148</v>
      </c>
      <c r="E226" s="4" t="s">
        <v>208</v>
      </c>
      <c r="F226" s="4" t="s">
        <v>49</v>
      </c>
      <c r="G226" s="4" t="s">
        <v>0</v>
      </c>
      <c r="H226" s="4" t="s">
        <v>0</v>
      </c>
      <c r="I226" s="4" t="s">
        <v>0</v>
      </c>
      <c r="J226" s="36">
        <v>0</v>
      </c>
      <c r="K226" s="56"/>
      <c r="L226" s="61"/>
      <c r="M226" s="157">
        <f t="shared" si="83"/>
        <v>0</v>
      </c>
      <c r="N226" s="55"/>
    </row>
    <row r="227" spans="1:15">
      <c r="A227" s="3"/>
      <c r="B227" s="6" t="s">
        <v>13</v>
      </c>
      <c r="C227" s="6" t="s">
        <v>15</v>
      </c>
      <c r="D227" s="6" t="s">
        <v>148</v>
      </c>
      <c r="E227" s="6" t="s">
        <v>203</v>
      </c>
      <c r="F227" s="6">
        <v>853</v>
      </c>
      <c r="G227" s="6">
        <v>295</v>
      </c>
      <c r="H227" s="6" t="s">
        <v>0</v>
      </c>
      <c r="I227" s="33">
        <v>1144</v>
      </c>
      <c r="J227" s="27">
        <v>14040</v>
      </c>
      <c r="K227" s="55"/>
      <c r="L227" s="55">
        <f>[1]Sheet1!$P$114</f>
        <v>14040</v>
      </c>
      <c r="M227" s="157">
        <f t="shared" si="83"/>
        <v>0</v>
      </c>
      <c r="N227" s="55"/>
    </row>
    <row r="228" spans="1:15">
      <c r="A228" s="7" t="s">
        <v>386</v>
      </c>
      <c r="B228" s="14" t="s">
        <v>13</v>
      </c>
      <c r="C228" s="8">
        <v>2</v>
      </c>
      <c r="D228" s="18"/>
      <c r="E228" s="15"/>
      <c r="F228" s="8"/>
      <c r="G228" s="8"/>
      <c r="H228" s="8"/>
      <c r="I228" s="8"/>
      <c r="J228" s="38">
        <v>6586377</v>
      </c>
      <c r="K228" s="62">
        <f>K229+K246+K247+K249+K248</f>
        <v>0</v>
      </c>
      <c r="L228" s="62">
        <f>L229+L246+L247+L249+L248</f>
        <v>4646770.3099999996</v>
      </c>
      <c r="M228" s="162">
        <f t="shared" ref="M228" si="87">M229+M246+M247+M249+M248</f>
        <v>1939606.6900000002</v>
      </c>
      <c r="N228" s="162">
        <f>L228/J228*100</f>
        <v>70.551234920199661</v>
      </c>
      <c r="O228" s="43">
        <f>J228-L228</f>
        <v>1939606.6900000004</v>
      </c>
    </row>
    <row r="229" spans="1:15" ht="67.5">
      <c r="A229" s="16" t="s">
        <v>387</v>
      </c>
      <c r="B229" s="93" t="s">
        <v>13</v>
      </c>
      <c r="C229" s="17" t="s">
        <v>17</v>
      </c>
      <c r="D229" s="19">
        <v>3</v>
      </c>
      <c r="E229" s="76" t="s">
        <v>388</v>
      </c>
      <c r="F229" s="63"/>
      <c r="G229" s="4"/>
      <c r="H229" s="4"/>
      <c r="I229" s="4"/>
      <c r="J229" s="21">
        <v>3629600</v>
      </c>
      <c r="K229" s="49">
        <f>K230+K231+K233+K235+K236+K237+K238+K239+K241+K242+K244+K232+K245+K234+K240+K243</f>
        <v>0</v>
      </c>
      <c r="L229" s="49">
        <f t="shared" ref="L229:M229" si="88">L230+L231+L233+L235+L236+L237+L238+L239+L241+L242+L244+L232+L245+L234+L240+L243</f>
        <v>2868584.55</v>
      </c>
      <c r="M229" s="49">
        <f t="shared" si="88"/>
        <v>761015.45000000019</v>
      </c>
      <c r="N229" s="55"/>
    </row>
    <row r="230" spans="1:15" ht="24" customHeight="1">
      <c r="A230" s="74" t="s">
        <v>30</v>
      </c>
      <c r="B230" s="93" t="s">
        <v>13</v>
      </c>
      <c r="C230" s="75" t="s">
        <v>17</v>
      </c>
      <c r="D230" s="96" t="s">
        <v>35</v>
      </c>
      <c r="E230" s="79" t="s">
        <v>388</v>
      </c>
      <c r="F230" s="19">
        <v>121</v>
      </c>
      <c r="G230" s="92">
        <v>211</v>
      </c>
      <c r="H230" s="63"/>
      <c r="I230" s="77"/>
      <c r="J230" s="78">
        <v>1758845.27</v>
      </c>
      <c r="K230" s="56"/>
      <c r="L230" s="61">
        <f>[1]Sheet1!$P$121</f>
        <v>1699308.88</v>
      </c>
      <c r="M230" s="156">
        <f>J230-L230</f>
        <v>59536.39000000013</v>
      </c>
      <c r="N230" s="55"/>
    </row>
    <row r="231" spans="1:15" ht="24.75" customHeight="1">
      <c r="A231" s="19" t="s">
        <v>30</v>
      </c>
      <c r="B231" s="129" t="s">
        <v>13</v>
      </c>
      <c r="C231" s="75" t="s">
        <v>17</v>
      </c>
      <c r="D231" s="96" t="s">
        <v>35</v>
      </c>
      <c r="E231" s="79" t="s">
        <v>388</v>
      </c>
      <c r="F231" s="19">
        <v>121</v>
      </c>
      <c r="G231" s="92">
        <v>266</v>
      </c>
      <c r="H231" s="67"/>
      <c r="I231" s="26"/>
      <c r="J231" s="40">
        <v>51119.25</v>
      </c>
      <c r="K231" s="55"/>
      <c r="L231" s="50">
        <f>[1]Sheet1!$P$123</f>
        <v>11684.4</v>
      </c>
      <c r="M231" s="156">
        <f t="shared" ref="M231:M249" si="89">J231-L231</f>
        <v>39434.85</v>
      </c>
      <c r="N231" s="55"/>
    </row>
    <row r="232" spans="1:15" ht="24.75" customHeight="1">
      <c r="A232" s="80" t="s">
        <v>74</v>
      </c>
      <c r="B232" s="129" t="s">
        <v>13</v>
      </c>
      <c r="C232" s="75" t="s">
        <v>17</v>
      </c>
      <c r="D232" s="96" t="s">
        <v>35</v>
      </c>
      <c r="E232" s="79" t="s">
        <v>388</v>
      </c>
      <c r="F232" s="19">
        <v>122</v>
      </c>
      <c r="G232" s="92">
        <v>212</v>
      </c>
      <c r="H232" s="67"/>
      <c r="I232" s="81">
        <v>1104</v>
      </c>
      <c r="J232" s="40">
        <v>8500</v>
      </c>
      <c r="K232" s="55"/>
      <c r="L232" s="50">
        <f>[1]Sheet1!$P$124</f>
        <v>1870</v>
      </c>
      <c r="M232" s="156">
        <f t="shared" si="89"/>
        <v>6630</v>
      </c>
      <c r="N232" s="55"/>
    </row>
    <row r="233" spans="1:15" ht="17.25" customHeight="1">
      <c r="A233" s="80" t="s">
        <v>393</v>
      </c>
      <c r="B233" s="93" t="s">
        <v>13</v>
      </c>
      <c r="C233" s="75" t="s">
        <v>17</v>
      </c>
      <c r="D233" s="96" t="s">
        <v>35</v>
      </c>
      <c r="E233" s="79" t="s">
        <v>388</v>
      </c>
      <c r="F233" s="19">
        <v>122</v>
      </c>
      <c r="G233" s="92">
        <v>214</v>
      </c>
      <c r="H233" s="67"/>
      <c r="I233" s="81">
        <v>1101</v>
      </c>
      <c r="J233" s="40">
        <v>280000</v>
      </c>
      <c r="K233" s="55"/>
      <c r="L233" s="50">
        <f>[1]Sheet1!$P$126</f>
        <v>234021.04</v>
      </c>
      <c r="M233" s="156">
        <f t="shared" si="89"/>
        <v>45978.959999999992</v>
      </c>
      <c r="N233" s="55"/>
    </row>
    <row r="234" spans="1:15" ht="17.25" customHeight="1">
      <c r="A234" s="80" t="s">
        <v>419</v>
      </c>
      <c r="B234" s="93" t="s">
        <v>13</v>
      </c>
      <c r="C234" s="75" t="s">
        <v>17</v>
      </c>
      <c r="D234" s="96" t="s">
        <v>35</v>
      </c>
      <c r="E234" s="79" t="s">
        <v>388</v>
      </c>
      <c r="F234" s="19">
        <v>122</v>
      </c>
      <c r="G234" s="92">
        <v>214</v>
      </c>
      <c r="H234" s="67"/>
      <c r="I234" s="81">
        <v>1125</v>
      </c>
      <c r="J234" s="40">
        <v>20762.8</v>
      </c>
      <c r="K234" s="55"/>
      <c r="L234" s="50">
        <f>[1]Sheet1!$P$127</f>
        <v>20762.8</v>
      </c>
      <c r="M234" s="156">
        <f t="shared" si="89"/>
        <v>0</v>
      </c>
      <c r="N234" s="55"/>
    </row>
    <row r="235" spans="1:15" ht="27" customHeight="1">
      <c r="A235" s="80" t="s">
        <v>394</v>
      </c>
      <c r="B235" s="93" t="s">
        <v>13</v>
      </c>
      <c r="C235" s="75" t="s">
        <v>17</v>
      </c>
      <c r="D235" s="96" t="s">
        <v>35</v>
      </c>
      <c r="E235" s="79" t="s">
        <v>388</v>
      </c>
      <c r="F235" s="19">
        <v>122</v>
      </c>
      <c r="G235" s="92">
        <v>226</v>
      </c>
      <c r="H235" s="67"/>
      <c r="I235" s="81">
        <v>1104</v>
      </c>
      <c r="J235" s="40">
        <v>193737.2</v>
      </c>
      <c r="K235" s="55"/>
      <c r="L235" s="50">
        <f>[1]Sheet1!$P$129</f>
        <v>28500</v>
      </c>
      <c r="M235" s="156">
        <f t="shared" si="89"/>
        <v>165237.20000000001</v>
      </c>
      <c r="N235" s="55"/>
    </row>
    <row r="236" spans="1:15" ht="21.75" customHeight="1">
      <c r="A236" s="82" t="s">
        <v>32</v>
      </c>
      <c r="B236" s="93" t="s">
        <v>13</v>
      </c>
      <c r="C236" s="75" t="s">
        <v>17</v>
      </c>
      <c r="D236" s="96" t="s">
        <v>35</v>
      </c>
      <c r="E236" s="79" t="s">
        <v>388</v>
      </c>
      <c r="F236" s="19">
        <v>129</v>
      </c>
      <c r="G236" s="92">
        <v>213</v>
      </c>
      <c r="H236" s="83"/>
      <c r="I236" s="84"/>
      <c r="J236" s="85">
        <v>546609.29</v>
      </c>
      <c r="K236" s="56"/>
      <c r="L236" s="61">
        <f>[1]Sheet1!$P$131</f>
        <v>411098.24</v>
      </c>
      <c r="M236" s="156">
        <f t="shared" si="89"/>
        <v>135511.05000000005</v>
      </c>
      <c r="N236" s="55"/>
    </row>
    <row r="237" spans="1:15" ht="21.75" customHeight="1">
      <c r="A237" s="80" t="s">
        <v>86</v>
      </c>
      <c r="B237" s="93" t="s">
        <v>13</v>
      </c>
      <c r="C237" s="75" t="s">
        <v>17</v>
      </c>
      <c r="D237" s="96" t="s">
        <v>35</v>
      </c>
      <c r="E237" s="79" t="s">
        <v>388</v>
      </c>
      <c r="F237" s="19">
        <v>242</v>
      </c>
      <c r="G237" s="92">
        <v>221</v>
      </c>
      <c r="H237" s="67"/>
      <c r="I237" s="81"/>
      <c r="J237" s="40">
        <v>16534.68</v>
      </c>
      <c r="K237" s="55"/>
      <c r="L237" s="50">
        <f>[1]Sheet1!$P$133</f>
        <v>11023.12</v>
      </c>
      <c r="M237" s="156">
        <f t="shared" si="89"/>
        <v>5511.5599999999995</v>
      </c>
      <c r="N237" s="55"/>
    </row>
    <row r="238" spans="1:15" ht="30" customHeight="1">
      <c r="A238" s="80" t="s">
        <v>92</v>
      </c>
      <c r="B238" s="93" t="s">
        <v>13</v>
      </c>
      <c r="C238" s="75" t="s">
        <v>17</v>
      </c>
      <c r="D238" s="96" t="s">
        <v>35</v>
      </c>
      <c r="E238" s="79" t="s">
        <v>388</v>
      </c>
      <c r="F238" s="19">
        <v>242</v>
      </c>
      <c r="G238" s="92">
        <v>226</v>
      </c>
      <c r="H238" s="67"/>
      <c r="I238" s="81">
        <v>1136</v>
      </c>
      <c r="J238" s="40">
        <v>105664.15</v>
      </c>
      <c r="K238" s="55"/>
      <c r="L238" s="50">
        <f>[1]Sheet1!$P$136</f>
        <v>82221.7</v>
      </c>
      <c r="M238" s="156">
        <f t="shared" si="89"/>
        <v>23442.449999999997</v>
      </c>
      <c r="N238" s="55"/>
    </row>
    <row r="239" spans="1:15" ht="29.25" customHeight="1">
      <c r="A239" s="80" t="s">
        <v>92</v>
      </c>
      <c r="B239" s="93" t="s">
        <v>13</v>
      </c>
      <c r="C239" s="75" t="s">
        <v>17</v>
      </c>
      <c r="D239" s="96" t="s">
        <v>35</v>
      </c>
      <c r="E239" s="79" t="s">
        <v>388</v>
      </c>
      <c r="F239" s="19">
        <v>242</v>
      </c>
      <c r="G239" s="92">
        <v>226</v>
      </c>
      <c r="H239" s="67"/>
      <c r="I239" s="81">
        <v>1140</v>
      </c>
      <c r="J239" s="40">
        <v>0</v>
      </c>
      <c r="K239" s="55"/>
      <c r="L239" s="50"/>
      <c r="M239" s="156">
        <f t="shared" si="89"/>
        <v>0</v>
      </c>
      <c r="N239" s="55"/>
    </row>
    <row r="240" spans="1:15" ht="29.25" customHeight="1">
      <c r="A240" s="80" t="s">
        <v>398</v>
      </c>
      <c r="B240" s="93" t="s">
        <v>13</v>
      </c>
      <c r="C240" s="75" t="s">
        <v>17</v>
      </c>
      <c r="D240" s="96" t="s">
        <v>35</v>
      </c>
      <c r="E240" s="79" t="s">
        <v>388</v>
      </c>
      <c r="F240" s="19">
        <v>242</v>
      </c>
      <c r="G240" s="92">
        <v>310</v>
      </c>
      <c r="H240" s="67"/>
      <c r="I240" s="81">
        <v>1116</v>
      </c>
      <c r="J240" s="40">
        <v>161731.35999999999</v>
      </c>
      <c r="K240" s="55"/>
      <c r="L240" s="50"/>
      <c r="M240" s="156">
        <f t="shared" si="89"/>
        <v>161731.35999999999</v>
      </c>
      <c r="N240" s="55"/>
    </row>
    <row r="241" spans="1:15" ht="28.5" customHeight="1">
      <c r="A241" s="80" t="s">
        <v>392</v>
      </c>
      <c r="B241" s="93" t="s">
        <v>13</v>
      </c>
      <c r="C241" s="75" t="s">
        <v>17</v>
      </c>
      <c r="D241" s="96" t="s">
        <v>35</v>
      </c>
      <c r="E241" s="79" t="s">
        <v>388</v>
      </c>
      <c r="F241" s="19">
        <v>242</v>
      </c>
      <c r="G241" s="92">
        <v>346</v>
      </c>
      <c r="H241" s="67"/>
      <c r="I241" s="81">
        <v>1123</v>
      </c>
      <c r="J241" s="40">
        <v>33400</v>
      </c>
      <c r="K241" s="55"/>
      <c r="L241" s="50"/>
      <c r="M241" s="156">
        <f t="shared" si="89"/>
        <v>33400</v>
      </c>
      <c r="N241" s="55"/>
    </row>
    <row r="242" spans="1:15" ht="21.75" customHeight="1">
      <c r="A242" s="80" t="s">
        <v>395</v>
      </c>
      <c r="B242" s="93" t="s">
        <v>13</v>
      </c>
      <c r="C242" s="75" t="s">
        <v>17</v>
      </c>
      <c r="D242" s="96" t="s">
        <v>35</v>
      </c>
      <c r="E242" s="79" t="s">
        <v>388</v>
      </c>
      <c r="F242" s="19">
        <v>244</v>
      </c>
      <c r="G242" s="92">
        <v>226</v>
      </c>
      <c r="H242" s="67"/>
      <c r="I242" s="81">
        <v>1140</v>
      </c>
      <c r="J242" s="40">
        <v>0</v>
      </c>
      <c r="K242" s="55"/>
      <c r="L242" s="50"/>
      <c r="M242" s="156">
        <f t="shared" si="89"/>
        <v>0</v>
      </c>
      <c r="N242" s="55"/>
    </row>
    <row r="243" spans="1:15" ht="21.75" customHeight="1">
      <c r="A243" s="80" t="s">
        <v>398</v>
      </c>
      <c r="B243" s="93" t="s">
        <v>13</v>
      </c>
      <c r="C243" s="75" t="s">
        <v>17</v>
      </c>
      <c r="D243" s="96" t="s">
        <v>35</v>
      </c>
      <c r="E243" s="79" t="s">
        <v>388</v>
      </c>
      <c r="F243" s="19">
        <v>244</v>
      </c>
      <c r="G243" s="92">
        <v>310</v>
      </c>
      <c r="H243" s="67"/>
      <c r="I243" s="81">
        <v>1116</v>
      </c>
      <c r="J243" s="40">
        <v>29796</v>
      </c>
      <c r="K243" s="55"/>
      <c r="L243" s="50">
        <f>[1]Sheet1!$P$144</f>
        <v>7496</v>
      </c>
      <c r="M243" s="156">
        <f t="shared" si="89"/>
        <v>22300</v>
      </c>
      <c r="N243" s="55"/>
    </row>
    <row r="244" spans="1:15" ht="28.5" customHeight="1">
      <c r="A244" s="80" t="s">
        <v>392</v>
      </c>
      <c r="B244" s="93" t="s">
        <v>13</v>
      </c>
      <c r="C244" s="75" t="s">
        <v>17</v>
      </c>
      <c r="D244" s="96" t="s">
        <v>35</v>
      </c>
      <c r="E244" s="79" t="s">
        <v>388</v>
      </c>
      <c r="F244" s="19">
        <v>244</v>
      </c>
      <c r="G244" s="92">
        <v>346</v>
      </c>
      <c r="H244" s="67"/>
      <c r="I244" s="81">
        <v>1123</v>
      </c>
      <c r="J244" s="40">
        <v>156900</v>
      </c>
      <c r="K244" s="55"/>
      <c r="L244" s="50">
        <f>[1]Sheet1!$P$146</f>
        <v>95234.37</v>
      </c>
      <c r="M244" s="156">
        <f t="shared" si="89"/>
        <v>61665.630000000005</v>
      </c>
      <c r="N244" s="55"/>
    </row>
    <row r="245" spans="1:15" ht="28.5" customHeight="1">
      <c r="A245" s="130"/>
      <c r="B245" s="93" t="s">
        <v>13</v>
      </c>
      <c r="C245" s="75" t="s">
        <v>17</v>
      </c>
      <c r="D245" s="96" t="s">
        <v>35</v>
      </c>
      <c r="E245" s="79" t="s">
        <v>388</v>
      </c>
      <c r="F245" s="19">
        <v>321</v>
      </c>
      <c r="G245" s="92">
        <v>265</v>
      </c>
      <c r="H245" s="67"/>
      <c r="I245" s="81">
        <v>1124</v>
      </c>
      <c r="J245" s="40">
        <v>266000</v>
      </c>
      <c r="K245" s="55"/>
      <c r="L245" s="50">
        <f>[1]Sheet1!$P$147</f>
        <v>265364</v>
      </c>
      <c r="M245" s="156">
        <f t="shared" si="89"/>
        <v>636</v>
      </c>
      <c r="N245" s="55"/>
    </row>
    <row r="246" spans="1:15" ht="21.75" customHeight="1">
      <c r="A246" s="95" t="s">
        <v>396</v>
      </c>
      <c r="B246" s="93" t="s">
        <v>13</v>
      </c>
      <c r="C246" s="75" t="s">
        <v>17</v>
      </c>
      <c r="D246" s="96" t="s">
        <v>35</v>
      </c>
      <c r="E246" s="81" t="s">
        <v>203</v>
      </c>
      <c r="F246" s="19">
        <v>121</v>
      </c>
      <c r="G246" s="92">
        <v>211</v>
      </c>
      <c r="H246" s="67"/>
      <c r="I246" s="81"/>
      <c r="J246" s="40">
        <v>2235394.5</v>
      </c>
      <c r="K246" s="55"/>
      <c r="L246" s="50">
        <f>[1]Sheet1!$P$148</f>
        <v>1303554.21</v>
      </c>
      <c r="M246" s="156">
        <f t="shared" si="89"/>
        <v>931840.29</v>
      </c>
      <c r="N246" s="55"/>
    </row>
    <row r="247" spans="1:15" ht="30" customHeight="1">
      <c r="A247" s="19" t="s">
        <v>30</v>
      </c>
      <c r="B247" s="129" t="s">
        <v>13</v>
      </c>
      <c r="C247" s="94" t="s">
        <v>17</v>
      </c>
      <c r="D247" s="96" t="s">
        <v>35</v>
      </c>
      <c r="E247" s="81" t="s">
        <v>203</v>
      </c>
      <c r="F247" s="19">
        <v>121</v>
      </c>
      <c r="G247" s="92">
        <v>266</v>
      </c>
      <c r="H247" s="67"/>
      <c r="I247" s="81"/>
      <c r="J247" s="40">
        <v>14605.5</v>
      </c>
      <c r="K247" s="55"/>
      <c r="L247" s="50">
        <f>[1]Sheet1!$P$149</f>
        <v>7302.75</v>
      </c>
      <c r="M247" s="156">
        <f t="shared" si="89"/>
        <v>7302.75</v>
      </c>
      <c r="N247" s="55"/>
    </row>
    <row r="248" spans="1:15" ht="21.75" customHeight="1">
      <c r="A248" s="80" t="s">
        <v>74</v>
      </c>
      <c r="B248" s="129" t="s">
        <v>13</v>
      </c>
      <c r="C248" s="94" t="s">
        <v>17</v>
      </c>
      <c r="D248" s="96" t="s">
        <v>35</v>
      </c>
      <c r="E248" s="81" t="s">
        <v>203</v>
      </c>
      <c r="F248" s="19">
        <v>122</v>
      </c>
      <c r="G248" s="92">
        <v>212</v>
      </c>
      <c r="H248" s="67"/>
      <c r="I248" s="81">
        <v>1104</v>
      </c>
      <c r="J248" s="40">
        <v>26500</v>
      </c>
      <c r="K248" s="55"/>
      <c r="L248" s="50">
        <f>[1]Sheet1!$P$150</f>
        <v>5830</v>
      </c>
      <c r="M248" s="156">
        <f t="shared" si="89"/>
        <v>20670</v>
      </c>
      <c r="N248" s="55"/>
    </row>
    <row r="249" spans="1:15" ht="24" customHeight="1">
      <c r="A249" s="82" t="s">
        <v>32</v>
      </c>
      <c r="B249" s="93" t="s">
        <v>13</v>
      </c>
      <c r="C249" s="75" t="s">
        <v>17</v>
      </c>
      <c r="D249" s="96" t="s">
        <v>35</v>
      </c>
      <c r="E249" s="81" t="s">
        <v>203</v>
      </c>
      <c r="F249" s="19">
        <v>129</v>
      </c>
      <c r="G249" s="92">
        <v>213</v>
      </c>
      <c r="H249" s="67"/>
      <c r="I249" s="26"/>
      <c r="J249" s="40">
        <v>680277</v>
      </c>
      <c r="K249" s="55"/>
      <c r="L249" s="50">
        <f>[1]Sheet1!$P$151</f>
        <v>461498.8</v>
      </c>
      <c r="M249" s="156">
        <f t="shared" si="89"/>
        <v>218778.2</v>
      </c>
      <c r="N249" s="55"/>
    </row>
    <row r="250" spans="1:15">
      <c r="A250" s="89" t="s">
        <v>209</v>
      </c>
      <c r="B250" s="90" t="s">
        <v>13</v>
      </c>
      <c r="C250" s="90" t="s">
        <v>35</v>
      </c>
      <c r="D250" s="90" t="s">
        <v>0</v>
      </c>
      <c r="E250" s="90" t="s">
        <v>0</v>
      </c>
      <c r="F250" s="90" t="s">
        <v>0</v>
      </c>
      <c r="G250" s="90" t="s">
        <v>0</v>
      </c>
      <c r="H250" s="90" t="s">
        <v>0</v>
      </c>
      <c r="I250" s="90" t="s">
        <v>0</v>
      </c>
      <c r="J250" s="28">
        <v>886864.64</v>
      </c>
      <c r="K250" s="91">
        <f>K253+K251</f>
        <v>0</v>
      </c>
      <c r="L250" s="28">
        <f t="shared" ref="L250:M250" si="90">L253+L251</f>
        <v>333561.73000000004</v>
      </c>
      <c r="M250" s="154">
        <f t="shared" si="90"/>
        <v>553302.90999999992</v>
      </c>
      <c r="N250" s="154">
        <f>L250/J250*100</f>
        <v>37.611346191454878</v>
      </c>
      <c r="O250" s="43">
        <f>J250-L250</f>
        <v>553302.90999999992</v>
      </c>
    </row>
    <row r="251" spans="1:15" ht="38.25">
      <c r="A251" s="37" t="s">
        <v>397</v>
      </c>
      <c r="B251" s="99">
        <v>802</v>
      </c>
      <c r="C251" s="97" t="s">
        <v>35</v>
      </c>
      <c r="D251" s="98" t="s">
        <v>59</v>
      </c>
      <c r="E251" s="99"/>
      <c r="F251" s="99"/>
      <c r="G251" s="99"/>
      <c r="H251" s="99"/>
      <c r="I251" s="26"/>
      <c r="J251" s="27">
        <v>154500</v>
      </c>
      <c r="K251" s="52">
        <f t="shared" ref="K251:M251" si="91">K252</f>
        <v>0</v>
      </c>
      <c r="L251" s="27">
        <f t="shared" si="91"/>
        <v>106587.08</v>
      </c>
      <c r="M251" s="153">
        <f t="shared" si="91"/>
        <v>47912.92</v>
      </c>
      <c r="N251" s="55"/>
    </row>
    <row r="252" spans="1:15">
      <c r="A252" s="37" t="s">
        <v>395</v>
      </c>
      <c r="B252" s="81">
        <v>802</v>
      </c>
      <c r="C252" s="100" t="s">
        <v>35</v>
      </c>
      <c r="D252" s="101" t="s">
        <v>59</v>
      </c>
      <c r="E252" s="26"/>
      <c r="F252" s="26"/>
      <c r="G252" s="26"/>
      <c r="H252" s="26"/>
      <c r="I252" s="26"/>
      <c r="J252" s="40">
        <v>154500</v>
      </c>
      <c r="K252" s="102"/>
      <c r="L252" s="102">
        <f>[1]Sheet1!$P$157</f>
        <v>106587.08</v>
      </c>
      <c r="M252" s="157">
        <f>J252-L252</f>
        <v>47912.92</v>
      </c>
      <c r="N252" s="55"/>
    </row>
    <row r="253" spans="1:15" ht="51">
      <c r="A253" s="86" t="s">
        <v>210</v>
      </c>
      <c r="B253" s="87" t="s">
        <v>13</v>
      </c>
      <c r="C253" s="87" t="s">
        <v>35</v>
      </c>
      <c r="D253" s="87" t="s">
        <v>211</v>
      </c>
      <c r="E253" s="87" t="s">
        <v>0</v>
      </c>
      <c r="F253" s="87" t="s">
        <v>0</v>
      </c>
      <c r="G253" s="87" t="s">
        <v>0</v>
      </c>
      <c r="H253" s="87" t="s">
        <v>0</v>
      </c>
      <c r="I253" s="87" t="s">
        <v>0</v>
      </c>
      <c r="J253" s="35">
        <v>732364.64</v>
      </c>
      <c r="K253" s="59">
        <f t="shared" ref="K253:M253" si="92">K254+K275</f>
        <v>0</v>
      </c>
      <c r="L253" s="59">
        <f t="shared" si="92"/>
        <v>226974.65000000002</v>
      </c>
      <c r="M253" s="153">
        <f t="shared" si="92"/>
        <v>505389.98999999993</v>
      </c>
      <c r="N253" s="55"/>
    </row>
    <row r="254" spans="1:15">
      <c r="A254" s="3" t="s">
        <v>212</v>
      </c>
      <c r="B254" s="4" t="s">
        <v>13</v>
      </c>
      <c r="C254" s="4" t="s">
        <v>35</v>
      </c>
      <c r="D254" s="4" t="s">
        <v>211</v>
      </c>
      <c r="E254" s="4" t="s">
        <v>213</v>
      </c>
      <c r="F254" s="4" t="s">
        <v>0</v>
      </c>
      <c r="G254" s="4" t="s">
        <v>0</v>
      </c>
      <c r="H254" s="4" t="s">
        <v>0</v>
      </c>
      <c r="I254" s="4" t="s">
        <v>0</v>
      </c>
      <c r="J254" s="21">
        <v>366035.04</v>
      </c>
      <c r="K254" s="49">
        <f t="shared" ref="K254:M257" si="93">K255</f>
        <v>0</v>
      </c>
      <c r="L254" s="49">
        <f t="shared" si="93"/>
        <v>19911.330000000002</v>
      </c>
      <c r="M254" s="153">
        <f t="shared" si="93"/>
        <v>346123.70999999996</v>
      </c>
      <c r="N254" s="55"/>
    </row>
    <row r="255" spans="1:15" ht="38.25">
      <c r="A255" s="3" t="s">
        <v>214</v>
      </c>
      <c r="B255" s="4" t="s">
        <v>13</v>
      </c>
      <c r="C255" s="4" t="s">
        <v>35</v>
      </c>
      <c r="D255" s="4" t="s">
        <v>211</v>
      </c>
      <c r="E255" s="4" t="s">
        <v>215</v>
      </c>
      <c r="F255" s="4" t="s">
        <v>0</v>
      </c>
      <c r="G255" s="4" t="s">
        <v>0</v>
      </c>
      <c r="H255" s="4" t="s">
        <v>0</v>
      </c>
      <c r="I255" s="4" t="s">
        <v>0</v>
      </c>
      <c r="J255" s="21">
        <v>366035.04</v>
      </c>
      <c r="K255" s="49">
        <f>K256+K268+K269</f>
        <v>0</v>
      </c>
      <c r="L255" s="49">
        <f t="shared" ref="L255:M255" si="94">L256+L268+L269</f>
        <v>19911.330000000002</v>
      </c>
      <c r="M255" s="49">
        <f t="shared" si="94"/>
        <v>346123.70999999996</v>
      </c>
      <c r="N255" s="55"/>
    </row>
    <row r="256" spans="1:15" ht="25.5">
      <c r="A256" s="3" t="s">
        <v>216</v>
      </c>
      <c r="B256" s="4" t="s">
        <v>13</v>
      </c>
      <c r="C256" s="4" t="s">
        <v>35</v>
      </c>
      <c r="D256" s="4" t="s">
        <v>211</v>
      </c>
      <c r="E256" s="4" t="s">
        <v>217</v>
      </c>
      <c r="F256" s="4" t="s">
        <v>0</v>
      </c>
      <c r="G256" s="4" t="s">
        <v>0</v>
      </c>
      <c r="H256" s="4" t="s">
        <v>0</v>
      </c>
      <c r="I256" s="4" t="s">
        <v>0</v>
      </c>
      <c r="J256" s="21">
        <v>366035.04</v>
      </c>
      <c r="K256" s="49">
        <f>K257+K270</f>
        <v>0</v>
      </c>
      <c r="L256" s="49">
        <f t="shared" ref="L256:M256" si="95">L257+L270</f>
        <v>19911.330000000002</v>
      </c>
      <c r="M256" s="163">
        <f t="shared" si="95"/>
        <v>346123.70999999996</v>
      </c>
      <c r="N256" s="55"/>
    </row>
    <row r="257" spans="1:14" ht="25.5">
      <c r="A257" s="3" t="s">
        <v>38</v>
      </c>
      <c r="B257" s="4" t="s">
        <v>13</v>
      </c>
      <c r="C257" s="4" t="s">
        <v>35</v>
      </c>
      <c r="D257" s="4" t="s">
        <v>211</v>
      </c>
      <c r="E257" s="4" t="s">
        <v>217</v>
      </c>
      <c r="F257" s="4" t="s">
        <v>39</v>
      </c>
      <c r="G257" s="4" t="s">
        <v>0</v>
      </c>
      <c r="H257" s="4" t="s">
        <v>0</v>
      </c>
      <c r="I257" s="4" t="s">
        <v>0</v>
      </c>
      <c r="J257" s="21">
        <v>366035.04</v>
      </c>
      <c r="K257" s="49">
        <f t="shared" si="93"/>
        <v>0</v>
      </c>
      <c r="L257" s="49">
        <f t="shared" si="93"/>
        <v>19911.330000000002</v>
      </c>
      <c r="M257" s="153">
        <f t="shared" si="93"/>
        <v>346123.70999999996</v>
      </c>
      <c r="N257" s="55"/>
    </row>
    <row r="258" spans="1:14" ht="25.5">
      <c r="A258" s="3" t="s">
        <v>40</v>
      </c>
      <c r="B258" s="4" t="s">
        <v>13</v>
      </c>
      <c r="C258" s="4" t="s">
        <v>35</v>
      </c>
      <c r="D258" s="4" t="s">
        <v>211</v>
      </c>
      <c r="E258" s="4" t="s">
        <v>217</v>
      </c>
      <c r="F258" s="4" t="s">
        <v>41</v>
      </c>
      <c r="G258" s="4" t="s">
        <v>0</v>
      </c>
      <c r="H258" s="4" t="s">
        <v>0</v>
      </c>
      <c r="I258" s="4" t="s">
        <v>0</v>
      </c>
      <c r="J258" s="21">
        <v>366035.04</v>
      </c>
      <c r="K258" s="49">
        <f t="shared" ref="K258:M258" si="96">K259+K264</f>
        <v>0</v>
      </c>
      <c r="L258" s="49">
        <f t="shared" si="96"/>
        <v>19911.330000000002</v>
      </c>
      <c r="M258" s="153">
        <f t="shared" si="96"/>
        <v>346123.70999999996</v>
      </c>
      <c r="N258" s="55"/>
    </row>
    <row r="259" spans="1:14" ht="25.5">
      <c r="A259" s="3" t="s">
        <v>42</v>
      </c>
      <c r="B259" s="4" t="s">
        <v>13</v>
      </c>
      <c r="C259" s="4" t="s">
        <v>35</v>
      </c>
      <c r="D259" s="4" t="s">
        <v>211</v>
      </c>
      <c r="E259" s="4" t="s">
        <v>217</v>
      </c>
      <c r="F259" s="4" t="s">
        <v>43</v>
      </c>
      <c r="G259" s="4" t="s">
        <v>0</v>
      </c>
      <c r="H259" s="4" t="s">
        <v>0</v>
      </c>
      <c r="I259" s="4" t="s">
        <v>0</v>
      </c>
      <c r="J259" s="21">
        <v>366035.04</v>
      </c>
      <c r="K259" s="49">
        <f t="shared" ref="K259:M259" si="97">K260+K262</f>
        <v>0</v>
      </c>
      <c r="L259" s="49">
        <f t="shared" si="97"/>
        <v>19911.330000000002</v>
      </c>
      <c r="M259" s="153">
        <f t="shared" si="97"/>
        <v>346123.70999999996</v>
      </c>
      <c r="N259" s="55"/>
    </row>
    <row r="260" spans="1:14" ht="25.5">
      <c r="A260" s="5" t="s">
        <v>88</v>
      </c>
      <c r="B260" s="6" t="s">
        <v>13</v>
      </c>
      <c r="C260" s="6" t="s">
        <v>35</v>
      </c>
      <c r="D260" s="6" t="s">
        <v>211</v>
      </c>
      <c r="E260" s="6" t="s">
        <v>217</v>
      </c>
      <c r="F260" s="6" t="s">
        <v>43</v>
      </c>
      <c r="G260" s="6" t="s">
        <v>89</v>
      </c>
      <c r="H260" s="6" t="s">
        <v>0</v>
      </c>
      <c r="I260" s="6" t="s">
        <v>0</v>
      </c>
      <c r="J260" s="24">
        <v>366035.04</v>
      </c>
      <c r="K260" s="60">
        <f t="shared" ref="K260:M260" si="98">K261</f>
        <v>0</v>
      </c>
      <c r="L260" s="60">
        <f t="shared" si="98"/>
        <v>19911.330000000002</v>
      </c>
      <c r="M260" s="142">
        <f t="shared" si="98"/>
        <v>346123.70999999996</v>
      </c>
      <c r="N260" s="55"/>
    </row>
    <row r="261" spans="1:14" ht="25.5">
      <c r="A261" s="5" t="s">
        <v>90</v>
      </c>
      <c r="B261" s="6" t="s">
        <v>13</v>
      </c>
      <c r="C261" s="6" t="s">
        <v>35</v>
      </c>
      <c r="D261" s="6" t="s">
        <v>211</v>
      </c>
      <c r="E261" s="6" t="s">
        <v>217</v>
      </c>
      <c r="F261" s="6" t="s">
        <v>43</v>
      </c>
      <c r="G261" s="6" t="s">
        <v>89</v>
      </c>
      <c r="H261" s="6" t="s">
        <v>0</v>
      </c>
      <c r="I261" s="6" t="s">
        <v>91</v>
      </c>
      <c r="J261" s="24">
        <v>366035.04</v>
      </c>
      <c r="K261" s="55"/>
      <c r="L261" s="50">
        <f>[1]Sheet1!$P$162</f>
        <v>19911.330000000002</v>
      </c>
      <c r="M261" s="156">
        <f>J261-L261</f>
        <v>346123.70999999996</v>
      </c>
      <c r="N261" s="55"/>
    </row>
    <row r="262" spans="1:14">
      <c r="A262" s="5" t="s">
        <v>66</v>
      </c>
      <c r="B262" s="6" t="s">
        <v>13</v>
      </c>
      <c r="C262" s="6" t="s">
        <v>35</v>
      </c>
      <c r="D262" s="6" t="s">
        <v>211</v>
      </c>
      <c r="E262" s="6" t="s">
        <v>217</v>
      </c>
      <c r="F262" s="6" t="s">
        <v>43</v>
      </c>
      <c r="G262" s="6" t="s">
        <v>67</v>
      </c>
      <c r="H262" s="6" t="s">
        <v>0</v>
      </c>
      <c r="I262" s="6" t="s">
        <v>0</v>
      </c>
      <c r="J262" s="24">
        <v>0</v>
      </c>
      <c r="K262" s="60">
        <f t="shared" ref="K262:M262" si="99">K263</f>
        <v>0</v>
      </c>
      <c r="L262" s="60">
        <f t="shared" si="99"/>
        <v>0</v>
      </c>
      <c r="M262" s="142">
        <f t="shared" si="99"/>
        <v>0</v>
      </c>
      <c r="N262" s="55"/>
    </row>
    <row r="263" spans="1:14" ht="25.5">
      <c r="A263" s="5" t="s">
        <v>122</v>
      </c>
      <c r="B263" s="6" t="s">
        <v>13</v>
      </c>
      <c r="C263" s="6" t="s">
        <v>35</v>
      </c>
      <c r="D263" s="6" t="s">
        <v>211</v>
      </c>
      <c r="E263" s="6" t="s">
        <v>217</v>
      </c>
      <c r="F263" s="6" t="s">
        <v>43</v>
      </c>
      <c r="G263" s="6" t="s">
        <v>67</v>
      </c>
      <c r="H263" s="6" t="s">
        <v>0</v>
      </c>
      <c r="I263" s="6" t="s">
        <v>123</v>
      </c>
      <c r="J263" s="24">
        <v>0</v>
      </c>
      <c r="K263" s="55"/>
      <c r="L263" s="50"/>
      <c r="M263" s="156">
        <f>J263+K263+L263</f>
        <v>0</v>
      </c>
      <c r="N263" s="55"/>
    </row>
    <row r="264" spans="1:14" ht="25.5">
      <c r="A264" s="3" t="s">
        <v>48</v>
      </c>
      <c r="B264" s="4" t="s">
        <v>13</v>
      </c>
      <c r="C264" s="4" t="s">
        <v>35</v>
      </c>
      <c r="D264" s="4" t="s">
        <v>211</v>
      </c>
      <c r="E264" s="4" t="s">
        <v>217</v>
      </c>
      <c r="F264" s="4" t="s">
        <v>49</v>
      </c>
      <c r="G264" s="4" t="s">
        <v>0</v>
      </c>
      <c r="H264" s="4" t="s">
        <v>0</v>
      </c>
      <c r="I264" s="4" t="s">
        <v>0</v>
      </c>
      <c r="J264" s="21">
        <v>0</v>
      </c>
      <c r="K264" s="49">
        <f>K266+K265</f>
        <v>0</v>
      </c>
      <c r="L264" s="49">
        <f t="shared" ref="L264:M264" si="100">L266+L265</f>
        <v>0</v>
      </c>
      <c r="M264" s="163">
        <f t="shared" si="100"/>
        <v>0</v>
      </c>
      <c r="N264" s="55"/>
    </row>
    <row r="265" spans="1:14">
      <c r="A265" s="41" t="s">
        <v>411</v>
      </c>
      <c r="B265" s="6" t="s">
        <v>13</v>
      </c>
      <c r="C265" s="6" t="s">
        <v>35</v>
      </c>
      <c r="D265" s="6" t="s">
        <v>211</v>
      </c>
      <c r="E265" s="6" t="s">
        <v>217</v>
      </c>
      <c r="F265" s="6" t="s">
        <v>49</v>
      </c>
      <c r="G265" s="6">
        <v>226</v>
      </c>
      <c r="H265" s="4"/>
      <c r="I265" s="39">
        <v>1140</v>
      </c>
      <c r="J265" s="25">
        <v>0</v>
      </c>
      <c r="K265" s="73"/>
      <c r="L265" s="73">
        <f>0-J265</f>
        <v>0</v>
      </c>
      <c r="M265" s="156">
        <f>J265+K265+L265</f>
        <v>0</v>
      </c>
      <c r="N265" s="55"/>
    </row>
    <row r="266" spans="1:14">
      <c r="A266" s="5" t="s">
        <v>94</v>
      </c>
      <c r="B266" s="6" t="s">
        <v>13</v>
      </c>
      <c r="C266" s="6" t="s">
        <v>35</v>
      </c>
      <c r="D266" s="6" t="s">
        <v>211</v>
      </c>
      <c r="E266" s="6" t="s">
        <v>217</v>
      </c>
      <c r="F266" s="6" t="s">
        <v>49</v>
      </c>
      <c r="G266" s="6">
        <v>340</v>
      </c>
      <c r="H266" s="6" t="s">
        <v>0</v>
      </c>
      <c r="I266" s="6" t="s">
        <v>0</v>
      </c>
      <c r="J266" s="24">
        <v>0</v>
      </c>
      <c r="K266" s="60">
        <f t="shared" ref="K266:M266" si="101">K267</f>
        <v>0</v>
      </c>
      <c r="L266" s="60">
        <f t="shared" si="101"/>
        <v>0</v>
      </c>
      <c r="M266" s="142">
        <f t="shared" si="101"/>
        <v>0</v>
      </c>
      <c r="N266" s="55"/>
    </row>
    <row r="267" spans="1:14">
      <c r="A267" s="5" t="s">
        <v>128</v>
      </c>
      <c r="B267" s="6" t="s">
        <v>13</v>
      </c>
      <c r="C267" s="6" t="s">
        <v>35</v>
      </c>
      <c r="D267" s="6" t="s">
        <v>211</v>
      </c>
      <c r="E267" s="6" t="s">
        <v>217</v>
      </c>
      <c r="F267" s="6" t="s">
        <v>49</v>
      </c>
      <c r="G267" s="6">
        <v>346</v>
      </c>
      <c r="H267" s="6" t="s">
        <v>0</v>
      </c>
      <c r="I267" s="6">
        <v>1123</v>
      </c>
      <c r="J267" s="34">
        <v>0</v>
      </c>
      <c r="K267" s="56"/>
      <c r="L267" s="61">
        <f>0-J267</f>
        <v>0</v>
      </c>
      <c r="M267" s="158">
        <f>J267+K267+L267</f>
        <v>0</v>
      </c>
      <c r="N267" s="55"/>
    </row>
    <row r="268" spans="1:14">
      <c r="A268" s="5"/>
      <c r="B268" s="6" t="s">
        <v>13</v>
      </c>
      <c r="C268" s="6" t="s">
        <v>35</v>
      </c>
      <c r="D268" s="6" t="s">
        <v>211</v>
      </c>
      <c r="E268" s="39" t="s">
        <v>420</v>
      </c>
      <c r="F268" s="6" t="s">
        <v>49</v>
      </c>
      <c r="G268" s="6">
        <v>346</v>
      </c>
      <c r="H268" s="6" t="s">
        <v>0</v>
      </c>
      <c r="I268" s="33">
        <v>1123</v>
      </c>
      <c r="J268" s="30">
        <v>0</v>
      </c>
      <c r="K268" s="55"/>
      <c r="L268" s="55">
        <f>0-J268</f>
        <v>0</v>
      </c>
      <c r="M268" s="158">
        <f>J268+K268+L268</f>
        <v>0</v>
      </c>
      <c r="N268" s="55"/>
    </row>
    <row r="269" spans="1:14">
      <c r="A269" s="5"/>
      <c r="B269" s="6" t="s">
        <v>13</v>
      </c>
      <c r="C269" s="6" t="s">
        <v>35</v>
      </c>
      <c r="D269" s="6" t="s">
        <v>211</v>
      </c>
      <c r="E269" s="39" t="s">
        <v>420</v>
      </c>
      <c r="F269" s="6" t="s">
        <v>49</v>
      </c>
      <c r="G269" s="6">
        <v>346</v>
      </c>
      <c r="H269" s="6" t="s">
        <v>0</v>
      </c>
      <c r="I269" s="33">
        <v>1123</v>
      </c>
      <c r="J269" s="30">
        <v>0</v>
      </c>
      <c r="K269" s="55"/>
      <c r="L269" s="55">
        <f>0-J269</f>
        <v>0</v>
      </c>
      <c r="M269" s="156">
        <f>J269+K269+L269</f>
        <v>0</v>
      </c>
      <c r="N269" s="55"/>
    </row>
    <row r="270" spans="1:14" ht="25.5">
      <c r="A270" s="3" t="s">
        <v>137</v>
      </c>
      <c r="B270" s="4" t="s">
        <v>13</v>
      </c>
      <c r="C270" s="4" t="s">
        <v>35</v>
      </c>
      <c r="D270" s="4" t="s">
        <v>211</v>
      </c>
      <c r="E270" s="4" t="s">
        <v>217</v>
      </c>
      <c r="F270" s="4" t="s">
        <v>138</v>
      </c>
      <c r="G270" s="4" t="s">
        <v>0</v>
      </c>
      <c r="H270" s="4" t="s">
        <v>0</v>
      </c>
      <c r="I270" s="4" t="s">
        <v>0</v>
      </c>
      <c r="J270" s="35">
        <v>0</v>
      </c>
      <c r="K270" s="59">
        <f t="shared" ref="K270:M273" si="102">K271</f>
        <v>0</v>
      </c>
      <c r="L270" s="59">
        <f t="shared" si="102"/>
        <v>0</v>
      </c>
      <c r="M270" s="160">
        <f t="shared" si="102"/>
        <v>0</v>
      </c>
      <c r="N270" s="55"/>
    </row>
    <row r="271" spans="1:14">
      <c r="A271" s="3" t="s">
        <v>218</v>
      </c>
      <c r="B271" s="4" t="s">
        <v>13</v>
      </c>
      <c r="C271" s="4" t="s">
        <v>35</v>
      </c>
      <c r="D271" s="4" t="s">
        <v>211</v>
      </c>
      <c r="E271" s="4" t="s">
        <v>217</v>
      </c>
      <c r="F271" s="4" t="s">
        <v>219</v>
      </c>
      <c r="G271" s="4" t="s">
        <v>0</v>
      </c>
      <c r="H271" s="4" t="s">
        <v>0</v>
      </c>
      <c r="I271" s="4" t="s">
        <v>0</v>
      </c>
      <c r="J271" s="21">
        <v>0</v>
      </c>
      <c r="K271" s="49">
        <f t="shared" si="102"/>
        <v>0</v>
      </c>
      <c r="L271" s="49">
        <f t="shared" si="102"/>
        <v>0</v>
      </c>
      <c r="M271" s="153">
        <f t="shared" si="102"/>
        <v>0</v>
      </c>
      <c r="N271" s="55"/>
    </row>
    <row r="272" spans="1:14">
      <c r="A272" s="3" t="s">
        <v>218</v>
      </c>
      <c r="B272" s="4" t="s">
        <v>13</v>
      </c>
      <c r="C272" s="4" t="s">
        <v>35</v>
      </c>
      <c r="D272" s="4" t="s">
        <v>211</v>
      </c>
      <c r="E272" s="4" t="s">
        <v>217</v>
      </c>
      <c r="F272" s="4" t="s">
        <v>219</v>
      </c>
      <c r="G272" s="4" t="s">
        <v>0</v>
      </c>
      <c r="H272" s="4" t="s">
        <v>0</v>
      </c>
      <c r="I272" s="4" t="s">
        <v>0</v>
      </c>
      <c r="J272" s="21">
        <v>0</v>
      </c>
      <c r="K272" s="49">
        <f t="shared" si="102"/>
        <v>0</v>
      </c>
      <c r="L272" s="49">
        <f t="shared" si="102"/>
        <v>0</v>
      </c>
      <c r="M272" s="153">
        <f t="shared" si="102"/>
        <v>0</v>
      </c>
      <c r="N272" s="55"/>
    </row>
    <row r="273" spans="1:14" ht="25.5">
      <c r="A273" s="5" t="s">
        <v>179</v>
      </c>
      <c r="B273" s="6" t="s">
        <v>13</v>
      </c>
      <c r="C273" s="6" t="s">
        <v>35</v>
      </c>
      <c r="D273" s="6" t="s">
        <v>211</v>
      </c>
      <c r="E273" s="6" t="s">
        <v>217</v>
      </c>
      <c r="F273" s="6" t="s">
        <v>219</v>
      </c>
      <c r="G273" s="6" t="s">
        <v>180</v>
      </c>
      <c r="H273" s="6" t="s">
        <v>0</v>
      </c>
      <c r="I273" s="6" t="s">
        <v>0</v>
      </c>
      <c r="J273" s="24">
        <v>0</v>
      </c>
      <c r="K273" s="60">
        <f t="shared" si="102"/>
        <v>0</v>
      </c>
      <c r="L273" s="60">
        <f t="shared" si="102"/>
        <v>0</v>
      </c>
      <c r="M273" s="142">
        <f t="shared" si="102"/>
        <v>0</v>
      </c>
      <c r="N273" s="55"/>
    </row>
    <row r="274" spans="1:14">
      <c r="A274" s="5" t="s">
        <v>181</v>
      </c>
      <c r="B274" s="6" t="s">
        <v>13</v>
      </c>
      <c r="C274" s="6" t="s">
        <v>35</v>
      </c>
      <c r="D274" s="6" t="s">
        <v>211</v>
      </c>
      <c r="E274" s="6" t="s">
        <v>217</v>
      </c>
      <c r="F274" s="6" t="s">
        <v>219</v>
      </c>
      <c r="G274" s="6" t="s">
        <v>180</v>
      </c>
      <c r="H274" s="6" t="s">
        <v>0</v>
      </c>
      <c r="I274" s="6" t="s">
        <v>182</v>
      </c>
      <c r="J274" s="24">
        <v>0</v>
      </c>
      <c r="K274" s="55"/>
      <c r="L274" s="50"/>
      <c r="M274" s="156">
        <f>J274+K274+L274</f>
        <v>0</v>
      </c>
      <c r="N274" s="55"/>
    </row>
    <row r="275" spans="1:14" ht="38.25">
      <c r="A275" s="3" t="s">
        <v>220</v>
      </c>
      <c r="B275" s="4" t="s">
        <v>13</v>
      </c>
      <c r="C275" s="4" t="s">
        <v>35</v>
      </c>
      <c r="D275" s="4" t="s">
        <v>211</v>
      </c>
      <c r="E275" s="4" t="s">
        <v>221</v>
      </c>
      <c r="F275" s="4" t="s">
        <v>0</v>
      </c>
      <c r="G275" s="4" t="s">
        <v>0</v>
      </c>
      <c r="H275" s="4" t="s">
        <v>0</v>
      </c>
      <c r="I275" s="4" t="s">
        <v>0</v>
      </c>
      <c r="J275" s="21">
        <v>366329.60000000003</v>
      </c>
      <c r="K275" s="49">
        <f t="shared" ref="K275:M276" si="103">K276</f>
        <v>0</v>
      </c>
      <c r="L275" s="49">
        <f t="shared" si="103"/>
        <v>207063.32</v>
      </c>
      <c r="M275" s="153">
        <f t="shared" si="103"/>
        <v>159266.27999999997</v>
      </c>
      <c r="N275" s="55"/>
    </row>
    <row r="276" spans="1:14" ht="63.75">
      <c r="A276" s="3" t="s">
        <v>222</v>
      </c>
      <c r="B276" s="4" t="s">
        <v>13</v>
      </c>
      <c r="C276" s="4" t="s">
        <v>35</v>
      </c>
      <c r="D276" s="4" t="s">
        <v>211</v>
      </c>
      <c r="E276" s="4" t="s">
        <v>223</v>
      </c>
      <c r="F276" s="4" t="s">
        <v>0</v>
      </c>
      <c r="G276" s="4" t="s">
        <v>0</v>
      </c>
      <c r="H276" s="4" t="s">
        <v>0</v>
      </c>
      <c r="I276" s="4" t="s">
        <v>0</v>
      </c>
      <c r="J276" s="21">
        <v>366329.60000000003</v>
      </c>
      <c r="K276" s="49">
        <f t="shared" si="103"/>
        <v>0</v>
      </c>
      <c r="L276" s="49">
        <f t="shared" si="103"/>
        <v>207063.32</v>
      </c>
      <c r="M276" s="153">
        <f t="shared" si="103"/>
        <v>159266.27999999997</v>
      </c>
      <c r="N276" s="55"/>
    </row>
    <row r="277" spans="1:14" ht="51">
      <c r="A277" s="3" t="s">
        <v>224</v>
      </c>
      <c r="B277" s="4" t="s">
        <v>13</v>
      </c>
      <c r="C277" s="4" t="s">
        <v>35</v>
      </c>
      <c r="D277" s="4" t="s">
        <v>211</v>
      </c>
      <c r="E277" s="4" t="s">
        <v>225</v>
      </c>
      <c r="F277" s="4" t="s">
        <v>0</v>
      </c>
      <c r="G277" s="4" t="s">
        <v>0</v>
      </c>
      <c r="H277" s="4" t="s">
        <v>0</v>
      </c>
      <c r="I277" s="4" t="s">
        <v>0</v>
      </c>
      <c r="J277" s="21">
        <v>366329.60000000003</v>
      </c>
      <c r="K277" s="49">
        <f t="shared" ref="K277:M277" si="104">K278+K292</f>
        <v>0</v>
      </c>
      <c r="L277" s="49">
        <f t="shared" si="104"/>
        <v>207063.32</v>
      </c>
      <c r="M277" s="153">
        <f t="shared" si="104"/>
        <v>159266.27999999997</v>
      </c>
      <c r="N277" s="55"/>
    </row>
    <row r="278" spans="1:14" ht="25.5">
      <c r="A278" s="3" t="s">
        <v>38</v>
      </c>
      <c r="B278" s="4" t="s">
        <v>13</v>
      </c>
      <c r="C278" s="4" t="s">
        <v>35</v>
      </c>
      <c r="D278" s="4" t="s">
        <v>211</v>
      </c>
      <c r="E278" s="4" t="s">
        <v>225</v>
      </c>
      <c r="F278" s="4" t="s">
        <v>39</v>
      </c>
      <c r="G278" s="4" t="s">
        <v>0</v>
      </c>
      <c r="H278" s="4" t="s">
        <v>0</v>
      </c>
      <c r="I278" s="4" t="s">
        <v>0</v>
      </c>
      <c r="J278" s="21">
        <v>336329.60000000003</v>
      </c>
      <c r="K278" s="49">
        <f>K281+K279+K280</f>
        <v>0</v>
      </c>
      <c r="L278" s="21">
        <f>L281+L279+L280</f>
        <v>207063.32</v>
      </c>
      <c r="M278" s="153">
        <f>M281+M279+M280</f>
        <v>129266.27999999998</v>
      </c>
      <c r="N278" s="55"/>
    </row>
    <row r="279" spans="1:14">
      <c r="A279" s="41" t="s">
        <v>86</v>
      </c>
      <c r="B279" s="6" t="s">
        <v>13</v>
      </c>
      <c r="C279" s="6" t="s">
        <v>35</v>
      </c>
      <c r="D279" s="6" t="s">
        <v>211</v>
      </c>
      <c r="E279" s="6" t="s">
        <v>225</v>
      </c>
      <c r="F279" s="6">
        <v>242</v>
      </c>
      <c r="G279" s="6">
        <v>221</v>
      </c>
      <c r="H279" s="4"/>
      <c r="I279" s="4"/>
      <c r="J279" s="21">
        <v>8000</v>
      </c>
      <c r="K279" s="49"/>
      <c r="L279" s="73"/>
      <c r="M279" s="157">
        <f>J279+K279+L279</f>
        <v>8000</v>
      </c>
      <c r="N279" s="55"/>
    </row>
    <row r="280" spans="1:14" ht="25.5">
      <c r="A280" s="41" t="s">
        <v>398</v>
      </c>
      <c r="B280" s="6" t="s">
        <v>13</v>
      </c>
      <c r="C280" s="6" t="s">
        <v>35</v>
      </c>
      <c r="D280" s="6" t="s">
        <v>211</v>
      </c>
      <c r="E280" s="6" t="s">
        <v>225</v>
      </c>
      <c r="F280" s="6">
        <v>242</v>
      </c>
      <c r="G280" s="6">
        <v>310</v>
      </c>
      <c r="H280" s="4"/>
      <c r="I280" s="39">
        <v>1116</v>
      </c>
      <c r="J280" s="21">
        <v>7000</v>
      </c>
      <c r="K280" s="49"/>
      <c r="L280" s="73"/>
      <c r="M280" s="157">
        <f>J280+K280+L280</f>
        <v>7000</v>
      </c>
      <c r="N280" s="55"/>
    </row>
    <row r="281" spans="1:14" ht="25.5">
      <c r="A281" s="3" t="s">
        <v>40</v>
      </c>
      <c r="B281" s="4" t="s">
        <v>13</v>
      </c>
      <c r="C281" s="4" t="s">
        <v>35</v>
      </c>
      <c r="D281" s="4" t="s">
        <v>211</v>
      </c>
      <c r="E281" s="4" t="s">
        <v>225</v>
      </c>
      <c r="F281" s="4" t="s">
        <v>41</v>
      </c>
      <c r="G281" s="4" t="s">
        <v>0</v>
      </c>
      <c r="H281" s="4" t="s">
        <v>0</v>
      </c>
      <c r="I281" s="4" t="s">
        <v>0</v>
      </c>
      <c r="J281" s="21">
        <v>321329.60000000003</v>
      </c>
      <c r="K281" s="49">
        <f t="shared" ref="K281:M281" si="105">K282</f>
        <v>0</v>
      </c>
      <c r="L281" s="49">
        <f t="shared" si="105"/>
        <v>207063.32</v>
      </c>
      <c r="M281" s="153">
        <f t="shared" si="105"/>
        <v>114266.27999999998</v>
      </c>
      <c r="N281" s="55"/>
    </row>
    <row r="282" spans="1:14" ht="25.5">
      <c r="A282" s="3" t="s">
        <v>48</v>
      </c>
      <c r="B282" s="4" t="s">
        <v>13</v>
      </c>
      <c r="C282" s="4" t="s">
        <v>35</v>
      </c>
      <c r="D282" s="4" t="s">
        <v>211</v>
      </c>
      <c r="E282" s="4" t="s">
        <v>225</v>
      </c>
      <c r="F282" s="4" t="s">
        <v>49</v>
      </c>
      <c r="G282" s="4" t="s">
        <v>0</v>
      </c>
      <c r="H282" s="4" t="s">
        <v>0</v>
      </c>
      <c r="I282" s="4" t="s">
        <v>0</v>
      </c>
      <c r="J282" s="21">
        <v>321329.60000000003</v>
      </c>
      <c r="K282" s="49">
        <f>K283+K285+K287+K289+K291</f>
        <v>0</v>
      </c>
      <c r="L282" s="49">
        <f t="shared" ref="L282:M282" si="106">L283+L285+L287+L289+L291</f>
        <v>207063.32</v>
      </c>
      <c r="M282" s="46">
        <f t="shared" si="106"/>
        <v>114266.27999999998</v>
      </c>
      <c r="N282" s="55"/>
    </row>
    <row r="283" spans="1:14" ht="25.5">
      <c r="A283" s="5" t="s">
        <v>88</v>
      </c>
      <c r="B283" s="6" t="s">
        <v>13</v>
      </c>
      <c r="C283" s="6" t="s">
        <v>35</v>
      </c>
      <c r="D283" s="6" t="s">
        <v>211</v>
      </c>
      <c r="E283" s="6" t="s">
        <v>225</v>
      </c>
      <c r="F283" s="6" t="s">
        <v>49</v>
      </c>
      <c r="G283" s="6" t="s">
        <v>89</v>
      </c>
      <c r="H283" s="6" t="s">
        <v>0</v>
      </c>
      <c r="I283" s="6" t="s">
        <v>0</v>
      </c>
      <c r="J283" s="24">
        <v>15000</v>
      </c>
      <c r="K283" s="60">
        <f t="shared" ref="K283:M283" si="107">K284</f>
        <v>0</v>
      </c>
      <c r="L283" s="60">
        <f t="shared" si="107"/>
        <v>0</v>
      </c>
      <c r="M283" s="142">
        <f t="shared" si="107"/>
        <v>15000</v>
      </c>
      <c r="N283" s="55"/>
    </row>
    <row r="284" spans="1:14" ht="25.5">
      <c r="A284" s="5" t="s">
        <v>90</v>
      </c>
      <c r="B284" s="6" t="s">
        <v>13</v>
      </c>
      <c r="C284" s="6" t="s">
        <v>35</v>
      </c>
      <c r="D284" s="6" t="s">
        <v>211</v>
      </c>
      <c r="E284" s="6" t="s">
        <v>225</v>
      </c>
      <c r="F284" s="6" t="s">
        <v>49</v>
      </c>
      <c r="G284" s="6" t="s">
        <v>89</v>
      </c>
      <c r="H284" s="6" t="s">
        <v>0</v>
      </c>
      <c r="I284" s="6" t="s">
        <v>91</v>
      </c>
      <c r="J284" s="24">
        <v>15000</v>
      </c>
      <c r="K284" s="55"/>
      <c r="L284" s="50"/>
      <c r="M284" s="156">
        <f>J284+K284+L284</f>
        <v>15000</v>
      </c>
      <c r="N284" s="55"/>
    </row>
    <row r="285" spans="1:14">
      <c r="A285" s="5" t="s">
        <v>94</v>
      </c>
      <c r="B285" s="6" t="s">
        <v>13</v>
      </c>
      <c r="C285" s="6" t="s">
        <v>35</v>
      </c>
      <c r="D285" s="6" t="s">
        <v>211</v>
      </c>
      <c r="E285" s="6" t="s">
        <v>225</v>
      </c>
      <c r="F285" s="6" t="s">
        <v>49</v>
      </c>
      <c r="G285" s="6" t="s">
        <v>95</v>
      </c>
      <c r="H285" s="6" t="s">
        <v>0</v>
      </c>
      <c r="I285" s="6" t="s">
        <v>0</v>
      </c>
      <c r="J285" s="24">
        <v>172400</v>
      </c>
      <c r="K285" s="60">
        <f t="shared" ref="K285:L285" si="108">K286</f>
        <v>0</v>
      </c>
      <c r="L285" s="60">
        <f t="shared" si="108"/>
        <v>170486.2</v>
      </c>
      <c r="M285" s="142">
        <f>M286</f>
        <v>1913.7999999999884</v>
      </c>
      <c r="N285" s="55"/>
    </row>
    <row r="286" spans="1:14">
      <c r="A286" s="5" t="s">
        <v>128</v>
      </c>
      <c r="B286" s="6" t="s">
        <v>13</v>
      </c>
      <c r="C286" s="6" t="s">
        <v>35</v>
      </c>
      <c r="D286" s="6" t="s">
        <v>211</v>
      </c>
      <c r="E286" s="6" t="s">
        <v>225</v>
      </c>
      <c r="F286" s="6" t="s">
        <v>49</v>
      </c>
      <c r="G286" s="6" t="s">
        <v>95</v>
      </c>
      <c r="H286" s="6" t="s">
        <v>0</v>
      </c>
      <c r="I286" s="6" t="s">
        <v>97</v>
      </c>
      <c r="J286" s="24">
        <v>172400</v>
      </c>
      <c r="K286" s="55"/>
      <c r="L286" s="50">
        <f>[1]Sheet1!$P$172</f>
        <v>170486.2</v>
      </c>
      <c r="M286" s="156">
        <f>J286-L286</f>
        <v>1913.7999999999884</v>
      </c>
      <c r="N286" s="55"/>
    </row>
    <row r="287" spans="1:14" ht="25.5">
      <c r="A287" s="5" t="s">
        <v>50</v>
      </c>
      <c r="B287" s="6" t="s">
        <v>13</v>
      </c>
      <c r="C287" s="6" t="s">
        <v>35</v>
      </c>
      <c r="D287" s="6" t="s">
        <v>211</v>
      </c>
      <c r="E287" s="6" t="s">
        <v>225</v>
      </c>
      <c r="F287" s="6" t="s">
        <v>49</v>
      </c>
      <c r="G287" s="6" t="s">
        <v>51</v>
      </c>
      <c r="H287" s="6" t="s">
        <v>0</v>
      </c>
      <c r="I287" s="6" t="s">
        <v>0</v>
      </c>
      <c r="J287" s="24">
        <v>30000</v>
      </c>
      <c r="K287" s="60">
        <f t="shared" ref="K287:L287" si="109">K288</f>
        <v>0</v>
      </c>
      <c r="L287" s="60">
        <f t="shared" si="109"/>
        <v>0</v>
      </c>
      <c r="M287" s="156">
        <f t="shared" ref="M287:M291" si="110">J287-L287</f>
        <v>30000</v>
      </c>
      <c r="N287" s="55"/>
    </row>
    <row r="288" spans="1:14">
      <c r="A288" s="5" t="s">
        <v>52</v>
      </c>
      <c r="B288" s="6" t="s">
        <v>13</v>
      </c>
      <c r="C288" s="6" t="s">
        <v>35</v>
      </c>
      <c r="D288" s="6" t="s">
        <v>211</v>
      </c>
      <c r="E288" s="6" t="s">
        <v>225</v>
      </c>
      <c r="F288" s="6" t="s">
        <v>49</v>
      </c>
      <c r="G288" s="6" t="s">
        <v>51</v>
      </c>
      <c r="H288" s="6" t="s">
        <v>0</v>
      </c>
      <c r="I288" s="6" t="s">
        <v>53</v>
      </c>
      <c r="J288" s="24">
        <v>30000</v>
      </c>
      <c r="K288" s="55"/>
      <c r="L288" s="50"/>
      <c r="M288" s="156">
        <f t="shared" si="110"/>
        <v>30000</v>
      </c>
      <c r="N288" s="55"/>
    </row>
    <row r="289" spans="1:15" ht="25.5">
      <c r="A289" s="5" t="s">
        <v>44</v>
      </c>
      <c r="B289" s="6" t="s">
        <v>13</v>
      </c>
      <c r="C289" s="6" t="s">
        <v>35</v>
      </c>
      <c r="D289" s="6" t="s">
        <v>211</v>
      </c>
      <c r="E289" s="6" t="s">
        <v>225</v>
      </c>
      <c r="F289" s="6" t="s">
        <v>49</v>
      </c>
      <c r="G289" s="6" t="s">
        <v>45</v>
      </c>
      <c r="H289" s="6" t="s">
        <v>0</v>
      </c>
      <c r="I289" s="6" t="s">
        <v>0</v>
      </c>
      <c r="J289" s="24">
        <v>98579.4</v>
      </c>
      <c r="K289" s="60">
        <f t="shared" ref="K289:L289" si="111">K290</f>
        <v>0</v>
      </c>
      <c r="L289" s="60">
        <f t="shared" si="111"/>
        <v>33286.42</v>
      </c>
      <c r="M289" s="156">
        <f t="shared" si="110"/>
        <v>65292.979999999996</v>
      </c>
      <c r="N289" s="55"/>
    </row>
    <row r="290" spans="1:15" ht="25.5">
      <c r="A290" s="74" t="s">
        <v>46</v>
      </c>
      <c r="B290" s="63" t="s">
        <v>13</v>
      </c>
      <c r="C290" s="63" t="s">
        <v>35</v>
      </c>
      <c r="D290" s="63" t="s">
        <v>211</v>
      </c>
      <c r="E290" s="63" t="s">
        <v>225</v>
      </c>
      <c r="F290" s="63" t="s">
        <v>49</v>
      </c>
      <c r="G290" s="63" t="s">
        <v>45</v>
      </c>
      <c r="H290" s="63" t="s">
        <v>0</v>
      </c>
      <c r="I290" s="63" t="s">
        <v>47</v>
      </c>
      <c r="J290" s="34">
        <v>98579.4</v>
      </c>
      <c r="K290" s="56"/>
      <c r="L290" s="61">
        <f>[1]Sheet1!$P$174</f>
        <v>33286.42</v>
      </c>
      <c r="M290" s="156">
        <f t="shared" si="110"/>
        <v>65292.979999999996</v>
      </c>
      <c r="N290" s="55"/>
    </row>
    <row r="291" spans="1:15" ht="25.5">
      <c r="A291" s="80" t="s">
        <v>414</v>
      </c>
      <c r="B291" s="67" t="s">
        <v>13</v>
      </c>
      <c r="C291" s="67" t="s">
        <v>35</v>
      </c>
      <c r="D291" s="67" t="s">
        <v>211</v>
      </c>
      <c r="E291" s="67" t="s">
        <v>225</v>
      </c>
      <c r="F291" s="67" t="s">
        <v>49</v>
      </c>
      <c r="G291" s="67">
        <v>349</v>
      </c>
      <c r="H291" s="67" t="s">
        <v>0</v>
      </c>
      <c r="I291" s="67">
        <v>1148</v>
      </c>
      <c r="J291" s="30">
        <v>5350.2</v>
      </c>
      <c r="K291" s="55"/>
      <c r="L291" s="55">
        <f>[1]Sheet1!$P$175</f>
        <v>3290.7</v>
      </c>
      <c r="M291" s="156">
        <f t="shared" si="110"/>
        <v>2059.5</v>
      </c>
      <c r="N291" s="55"/>
    </row>
    <row r="292" spans="1:15" ht="25.5">
      <c r="A292" s="86" t="s">
        <v>137</v>
      </c>
      <c r="B292" s="87" t="s">
        <v>13</v>
      </c>
      <c r="C292" s="87" t="s">
        <v>35</v>
      </c>
      <c r="D292" s="87" t="s">
        <v>211</v>
      </c>
      <c r="E292" s="87" t="s">
        <v>225</v>
      </c>
      <c r="F292" s="87" t="s">
        <v>138</v>
      </c>
      <c r="G292" s="87" t="s">
        <v>0</v>
      </c>
      <c r="H292" s="87" t="s">
        <v>0</v>
      </c>
      <c r="I292" s="87" t="s">
        <v>0</v>
      </c>
      <c r="J292" s="35">
        <v>30000</v>
      </c>
      <c r="K292" s="59">
        <f t="shared" ref="K292:M295" si="112">K293</f>
        <v>0</v>
      </c>
      <c r="L292" s="59">
        <f t="shared" si="112"/>
        <v>0</v>
      </c>
      <c r="M292" s="160">
        <f t="shared" si="112"/>
        <v>30000</v>
      </c>
      <c r="N292" s="55"/>
    </row>
    <row r="293" spans="1:15">
      <c r="A293" s="3" t="s">
        <v>218</v>
      </c>
      <c r="B293" s="4" t="s">
        <v>13</v>
      </c>
      <c r="C293" s="4" t="s">
        <v>35</v>
      </c>
      <c r="D293" s="4" t="s">
        <v>211</v>
      </c>
      <c r="E293" s="4" t="s">
        <v>225</v>
      </c>
      <c r="F293" s="4" t="s">
        <v>219</v>
      </c>
      <c r="G293" s="4" t="s">
        <v>0</v>
      </c>
      <c r="H293" s="4" t="s">
        <v>0</v>
      </c>
      <c r="I293" s="4" t="s">
        <v>0</v>
      </c>
      <c r="J293" s="21">
        <v>30000</v>
      </c>
      <c r="K293" s="49">
        <f t="shared" si="112"/>
        <v>0</v>
      </c>
      <c r="L293" s="49">
        <f t="shared" si="112"/>
        <v>0</v>
      </c>
      <c r="M293" s="153">
        <f t="shared" si="112"/>
        <v>30000</v>
      </c>
      <c r="N293" s="55"/>
    </row>
    <row r="294" spans="1:15">
      <c r="A294" s="3" t="s">
        <v>218</v>
      </c>
      <c r="B294" s="4" t="s">
        <v>13</v>
      </c>
      <c r="C294" s="4" t="s">
        <v>35</v>
      </c>
      <c r="D294" s="4" t="s">
        <v>211</v>
      </c>
      <c r="E294" s="4" t="s">
        <v>225</v>
      </c>
      <c r="F294" s="4" t="s">
        <v>219</v>
      </c>
      <c r="G294" s="4" t="s">
        <v>0</v>
      </c>
      <c r="H294" s="4" t="s">
        <v>0</v>
      </c>
      <c r="I294" s="4" t="s">
        <v>0</v>
      </c>
      <c r="J294" s="21">
        <v>30000</v>
      </c>
      <c r="K294" s="49">
        <f t="shared" si="112"/>
        <v>0</v>
      </c>
      <c r="L294" s="49">
        <f t="shared" si="112"/>
        <v>0</v>
      </c>
      <c r="M294" s="153">
        <f t="shared" si="112"/>
        <v>30000</v>
      </c>
      <c r="N294" s="55"/>
    </row>
    <row r="295" spans="1:15" ht="25.5">
      <c r="A295" s="5" t="s">
        <v>179</v>
      </c>
      <c r="B295" s="6" t="s">
        <v>13</v>
      </c>
      <c r="C295" s="6" t="s">
        <v>35</v>
      </c>
      <c r="D295" s="6" t="s">
        <v>211</v>
      </c>
      <c r="E295" s="6" t="s">
        <v>225</v>
      </c>
      <c r="F295" s="6" t="s">
        <v>219</v>
      </c>
      <c r="G295" s="6" t="s">
        <v>180</v>
      </c>
      <c r="H295" s="6" t="s">
        <v>0</v>
      </c>
      <c r="I295" s="6" t="s">
        <v>0</v>
      </c>
      <c r="J295" s="24">
        <v>30000</v>
      </c>
      <c r="K295" s="60">
        <f t="shared" si="112"/>
        <v>0</v>
      </c>
      <c r="L295" s="60">
        <f t="shared" si="112"/>
        <v>0</v>
      </c>
      <c r="M295" s="142">
        <f t="shared" si="112"/>
        <v>30000</v>
      </c>
      <c r="N295" s="55"/>
    </row>
    <row r="296" spans="1:15">
      <c r="A296" s="5" t="s">
        <v>181</v>
      </c>
      <c r="B296" s="6" t="s">
        <v>13</v>
      </c>
      <c r="C296" s="6" t="s">
        <v>35</v>
      </c>
      <c r="D296" s="6" t="s">
        <v>211</v>
      </c>
      <c r="E296" s="6" t="s">
        <v>225</v>
      </c>
      <c r="F296" s="6" t="s">
        <v>219</v>
      </c>
      <c r="G296" s="6" t="s">
        <v>180</v>
      </c>
      <c r="H296" s="6" t="s">
        <v>0</v>
      </c>
      <c r="I296" s="6" t="s">
        <v>182</v>
      </c>
      <c r="J296" s="24">
        <v>30000</v>
      </c>
      <c r="K296" s="55"/>
      <c r="L296" s="50">
        <f>30000-J296</f>
        <v>0</v>
      </c>
      <c r="M296" s="156">
        <f>J296-L296</f>
        <v>30000</v>
      </c>
      <c r="N296" s="55"/>
    </row>
    <row r="297" spans="1:15">
      <c r="A297" s="7" t="s">
        <v>226</v>
      </c>
      <c r="B297" s="8" t="s">
        <v>13</v>
      </c>
      <c r="C297" s="8" t="s">
        <v>59</v>
      </c>
      <c r="D297" s="8" t="s">
        <v>0</v>
      </c>
      <c r="E297" s="8" t="s">
        <v>0</v>
      </c>
      <c r="F297" s="8" t="s">
        <v>0</v>
      </c>
      <c r="G297" s="8" t="s">
        <v>0</v>
      </c>
      <c r="H297" s="8" t="s">
        <v>0</v>
      </c>
      <c r="I297" s="8" t="s">
        <v>0</v>
      </c>
      <c r="J297" s="28">
        <v>42471221.310000002</v>
      </c>
      <c r="K297" s="47">
        <f t="shared" ref="K297:M297" si="113">K298+K308+K323+K350</f>
        <v>0</v>
      </c>
      <c r="L297" s="47">
        <f t="shared" si="113"/>
        <v>10676721.640000001</v>
      </c>
      <c r="M297" s="154">
        <f t="shared" si="113"/>
        <v>31794499.670000006</v>
      </c>
      <c r="N297" s="154">
        <f>L297/J297*100</f>
        <v>25.138720551664779</v>
      </c>
      <c r="O297" s="43">
        <f>J297-L297</f>
        <v>31794499.670000002</v>
      </c>
    </row>
    <row r="298" spans="1:15">
      <c r="A298" s="9" t="s">
        <v>227</v>
      </c>
      <c r="B298" s="10" t="s">
        <v>13</v>
      </c>
      <c r="C298" s="10" t="s">
        <v>59</v>
      </c>
      <c r="D298" s="10" t="s">
        <v>228</v>
      </c>
      <c r="E298" s="10" t="s">
        <v>0</v>
      </c>
      <c r="F298" s="10" t="s">
        <v>0</v>
      </c>
      <c r="G298" s="10" t="s">
        <v>0</v>
      </c>
      <c r="H298" s="10" t="s">
        <v>0</v>
      </c>
      <c r="I298" s="10" t="s">
        <v>0</v>
      </c>
      <c r="J298" s="23">
        <v>924741</v>
      </c>
      <c r="K298" s="48">
        <f t="shared" ref="K298:M306" si="114">K299</f>
        <v>0</v>
      </c>
      <c r="L298" s="48">
        <f t="shared" si="114"/>
        <v>37905</v>
      </c>
      <c r="M298" s="155">
        <f t="shared" si="114"/>
        <v>886836</v>
      </c>
      <c r="N298" s="155">
        <f>L298/J298*100</f>
        <v>4.0989855537929003</v>
      </c>
    </row>
    <row r="299" spans="1:15">
      <c r="A299" s="3"/>
      <c r="B299" s="4" t="s">
        <v>13</v>
      </c>
      <c r="C299" s="4" t="s">
        <v>59</v>
      </c>
      <c r="D299" s="4" t="s">
        <v>228</v>
      </c>
      <c r="E299" s="4" t="s">
        <v>19</v>
      </c>
      <c r="F299" s="4" t="s">
        <v>0</v>
      </c>
      <c r="G299" s="4" t="s">
        <v>0</v>
      </c>
      <c r="H299" s="4" t="s">
        <v>0</v>
      </c>
      <c r="I299" s="4" t="s">
        <v>0</v>
      </c>
      <c r="J299" s="21">
        <v>924741</v>
      </c>
      <c r="K299" s="49">
        <f t="shared" si="114"/>
        <v>0</v>
      </c>
      <c r="L299" s="49">
        <f t="shared" si="114"/>
        <v>37905</v>
      </c>
      <c r="M299" s="153">
        <f t="shared" si="114"/>
        <v>886836</v>
      </c>
      <c r="N299" s="55"/>
    </row>
    <row r="300" spans="1:15">
      <c r="A300" s="3"/>
      <c r="B300" s="4" t="s">
        <v>13</v>
      </c>
      <c r="C300" s="4" t="s">
        <v>59</v>
      </c>
      <c r="D300" s="4" t="s">
        <v>228</v>
      </c>
      <c r="E300" s="4" t="s">
        <v>134</v>
      </c>
      <c r="F300" s="4" t="s">
        <v>0</v>
      </c>
      <c r="G300" s="4" t="s">
        <v>0</v>
      </c>
      <c r="H300" s="4" t="s">
        <v>0</v>
      </c>
      <c r="I300" s="4" t="s">
        <v>0</v>
      </c>
      <c r="J300" s="21">
        <v>924741</v>
      </c>
      <c r="K300" s="49">
        <f t="shared" ref="K300:M300" si="115">K302+K301</f>
        <v>0</v>
      </c>
      <c r="L300" s="21">
        <f t="shared" si="115"/>
        <v>37905</v>
      </c>
      <c r="M300" s="21">
        <f t="shared" si="115"/>
        <v>886836</v>
      </c>
      <c r="N300" s="55"/>
    </row>
    <row r="301" spans="1:15">
      <c r="A301" s="3" t="s">
        <v>399</v>
      </c>
      <c r="B301" s="6" t="s">
        <v>13</v>
      </c>
      <c r="C301" s="6" t="s">
        <v>59</v>
      </c>
      <c r="D301" s="6" t="s">
        <v>228</v>
      </c>
      <c r="E301" s="39" t="s">
        <v>400</v>
      </c>
      <c r="F301" s="6" t="s">
        <v>49</v>
      </c>
      <c r="G301" s="6" t="s">
        <v>67</v>
      </c>
      <c r="H301" s="6" t="s">
        <v>0</v>
      </c>
      <c r="I301" s="6" t="s">
        <v>123</v>
      </c>
      <c r="J301" s="25">
        <v>709253</v>
      </c>
      <c r="K301" s="73"/>
      <c r="L301" s="73"/>
      <c r="M301" s="157">
        <f>K301+J301+L301</f>
        <v>709253</v>
      </c>
      <c r="N301" s="55"/>
    </row>
    <row r="302" spans="1:15" ht="25.5">
      <c r="A302" s="3" t="s">
        <v>229</v>
      </c>
      <c r="B302" s="4" t="s">
        <v>13</v>
      </c>
      <c r="C302" s="4" t="s">
        <v>59</v>
      </c>
      <c r="D302" s="4" t="s">
        <v>228</v>
      </c>
      <c r="E302" s="4" t="s">
        <v>230</v>
      </c>
      <c r="F302" s="4" t="s">
        <v>0</v>
      </c>
      <c r="G302" s="4" t="s">
        <v>0</v>
      </c>
      <c r="H302" s="4" t="s">
        <v>0</v>
      </c>
      <c r="I302" s="4" t="s">
        <v>0</v>
      </c>
      <c r="J302" s="21">
        <v>215488</v>
      </c>
      <c r="K302" s="49">
        <f t="shared" si="114"/>
        <v>0</v>
      </c>
      <c r="L302" s="49">
        <f t="shared" si="114"/>
        <v>37905</v>
      </c>
      <c r="M302" s="153">
        <f t="shared" si="114"/>
        <v>177583</v>
      </c>
      <c r="N302" s="55"/>
    </row>
    <row r="303" spans="1:15" ht="25.5">
      <c r="A303" s="3" t="s">
        <v>38</v>
      </c>
      <c r="B303" s="4" t="s">
        <v>13</v>
      </c>
      <c r="C303" s="4" t="s">
        <v>59</v>
      </c>
      <c r="D303" s="4" t="s">
        <v>228</v>
      </c>
      <c r="E303" s="4" t="s">
        <v>230</v>
      </c>
      <c r="F303" s="4" t="s">
        <v>39</v>
      </c>
      <c r="G303" s="4" t="s">
        <v>0</v>
      </c>
      <c r="H303" s="4" t="s">
        <v>0</v>
      </c>
      <c r="I303" s="4" t="s">
        <v>0</v>
      </c>
      <c r="J303" s="21">
        <v>215488</v>
      </c>
      <c r="K303" s="49">
        <f t="shared" si="114"/>
        <v>0</v>
      </c>
      <c r="L303" s="49">
        <f t="shared" si="114"/>
        <v>37905</v>
      </c>
      <c r="M303" s="153">
        <f t="shared" si="114"/>
        <v>177583</v>
      </c>
      <c r="N303" s="55"/>
    </row>
    <row r="304" spans="1:15" ht="25.5">
      <c r="A304" s="3" t="s">
        <v>40</v>
      </c>
      <c r="B304" s="4" t="s">
        <v>13</v>
      </c>
      <c r="C304" s="4" t="s">
        <v>59</v>
      </c>
      <c r="D304" s="4" t="s">
        <v>228</v>
      </c>
      <c r="E304" s="4" t="s">
        <v>230</v>
      </c>
      <c r="F304" s="4" t="s">
        <v>41</v>
      </c>
      <c r="G304" s="4" t="s">
        <v>0</v>
      </c>
      <c r="H304" s="4" t="s">
        <v>0</v>
      </c>
      <c r="I304" s="4" t="s">
        <v>0</v>
      </c>
      <c r="J304" s="21">
        <v>215488</v>
      </c>
      <c r="K304" s="49">
        <f t="shared" si="114"/>
        <v>0</v>
      </c>
      <c r="L304" s="49">
        <f t="shared" si="114"/>
        <v>37905</v>
      </c>
      <c r="M304" s="153">
        <f t="shared" si="114"/>
        <v>177583</v>
      </c>
      <c r="N304" s="55"/>
    </row>
    <row r="305" spans="1:15" ht="25.5">
      <c r="A305" s="3" t="s">
        <v>48</v>
      </c>
      <c r="B305" s="4" t="s">
        <v>13</v>
      </c>
      <c r="C305" s="4" t="s">
        <v>59</v>
      </c>
      <c r="D305" s="4" t="s">
        <v>228</v>
      </c>
      <c r="E305" s="4" t="s">
        <v>230</v>
      </c>
      <c r="F305" s="4" t="s">
        <v>49</v>
      </c>
      <c r="G305" s="4" t="s">
        <v>0</v>
      </c>
      <c r="H305" s="4" t="s">
        <v>0</v>
      </c>
      <c r="I305" s="4" t="s">
        <v>0</v>
      </c>
      <c r="J305" s="21">
        <v>215488</v>
      </c>
      <c r="K305" s="49">
        <f t="shared" si="114"/>
        <v>0</v>
      </c>
      <c r="L305" s="49">
        <f t="shared" si="114"/>
        <v>37905</v>
      </c>
      <c r="M305" s="153">
        <f t="shared" si="114"/>
        <v>177583</v>
      </c>
      <c r="N305" s="55"/>
    </row>
    <row r="306" spans="1:15">
      <c r="A306" s="5" t="s">
        <v>66</v>
      </c>
      <c r="B306" s="6" t="s">
        <v>13</v>
      </c>
      <c r="C306" s="6" t="s">
        <v>59</v>
      </c>
      <c r="D306" s="6" t="s">
        <v>228</v>
      </c>
      <c r="E306" s="6" t="s">
        <v>230</v>
      </c>
      <c r="F306" s="6" t="s">
        <v>49</v>
      </c>
      <c r="G306" s="6" t="s">
        <v>67</v>
      </c>
      <c r="H306" s="6" t="s">
        <v>0</v>
      </c>
      <c r="I306" s="6" t="s">
        <v>0</v>
      </c>
      <c r="J306" s="24">
        <v>215488</v>
      </c>
      <c r="K306" s="60">
        <f t="shared" si="114"/>
        <v>0</v>
      </c>
      <c r="L306" s="60">
        <f t="shared" si="114"/>
        <v>37905</v>
      </c>
      <c r="M306" s="142">
        <f>M307</f>
        <v>177583</v>
      </c>
      <c r="N306" s="55"/>
    </row>
    <row r="307" spans="1:15" ht="25.5">
      <c r="A307" s="5" t="s">
        <v>122</v>
      </c>
      <c r="B307" s="6" t="s">
        <v>13</v>
      </c>
      <c r="C307" s="6" t="s">
        <v>59</v>
      </c>
      <c r="D307" s="6" t="s">
        <v>228</v>
      </c>
      <c r="E307" s="6" t="s">
        <v>230</v>
      </c>
      <c r="F307" s="6" t="s">
        <v>49</v>
      </c>
      <c r="G307" s="6" t="s">
        <v>67</v>
      </c>
      <c r="H307" s="6" t="s">
        <v>0</v>
      </c>
      <c r="I307" s="6" t="s">
        <v>123</v>
      </c>
      <c r="J307" s="24">
        <v>215488</v>
      </c>
      <c r="K307" s="55"/>
      <c r="L307" s="50">
        <f>[1]Sheet1!$P$186</f>
        <v>37905</v>
      </c>
      <c r="M307" s="156">
        <f>J307-L307</f>
        <v>177583</v>
      </c>
      <c r="N307" s="55"/>
    </row>
    <row r="308" spans="1:15">
      <c r="A308" s="9" t="s">
        <v>231</v>
      </c>
      <c r="B308" s="10" t="s">
        <v>13</v>
      </c>
      <c r="C308" s="10" t="s">
        <v>59</v>
      </c>
      <c r="D308" s="10" t="s">
        <v>232</v>
      </c>
      <c r="E308" s="10" t="s">
        <v>0</v>
      </c>
      <c r="F308" s="10" t="s">
        <v>0</v>
      </c>
      <c r="G308" s="10" t="s">
        <v>0</v>
      </c>
      <c r="H308" s="10" t="s">
        <v>0</v>
      </c>
      <c r="I308" s="10" t="s">
        <v>0</v>
      </c>
      <c r="J308" s="23">
        <v>5968406.5</v>
      </c>
      <c r="K308" s="48">
        <f t="shared" ref="K308:M308" si="116">K310+K309</f>
        <v>0</v>
      </c>
      <c r="L308" s="23">
        <f t="shared" si="116"/>
        <v>2604814.94</v>
      </c>
      <c r="M308" s="23">
        <f t="shared" si="116"/>
        <v>3363591.56</v>
      </c>
      <c r="N308" s="155">
        <f>L308/J308*100</f>
        <v>43.643390241599661</v>
      </c>
      <c r="O308" s="12">
        <f>J308-L308</f>
        <v>3363591.56</v>
      </c>
    </row>
    <row r="309" spans="1:15">
      <c r="A309" s="3" t="s">
        <v>100</v>
      </c>
      <c r="B309" s="6" t="s">
        <v>13</v>
      </c>
      <c r="C309" s="6" t="s">
        <v>59</v>
      </c>
      <c r="D309" s="6" t="s">
        <v>232</v>
      </c>
      <c r="E309" s="6">
        <v>9950091008</v>
      </c>
      <c r="F309" s="6" t="s">
        <v>49</v>
      </c>
      <c r="G309" s="6" t="s">
        <v>101</v>
      </c>
      <c r="H309" s="6" t="s">
        <v>0</v>
      </c>
      <c r="I309" s="6" t="s">
        <v>103</v>
      </c>
      <c r="J309" s="24">
        <v>5968406.5</v>
      </c>
      <c r="K309" s="49"/>
      <c r="L309" s="73">
        <f>[1]Sheet1!$P$192</f>
        <v>2604814.94</v>
      </c>
      <c r="M309" s="153">
        <f>J309-L309</f>
        <v>3363591.56</v>
      </c>
      <c r="N309" s="55"/>
    </row>
    <row r="310" spans="1:15">
      <c r="A310" s="3" t="s">
        <v>233</v>
      </c>
      <c r="B310" s="4" t="s">
        <v>13</v>
      </c>
      <c r="C310" s="4" t="s">
        <v>59</v>
      </c>
      <c r="D310" s="4" t="s">
        <v>232</v>
      </c>
      <c r="E310" s="4" t="s">
        <v>234</v>
      </c>
      <c r="F310" s="4" t="s">
        <v>0</v>
      </c>
      <c r="G310" s="4" t="s">
        <v>0</v>
      </c>
      <c r="H310" s="4" t="s">
        <v>0</v>
      </c>
      <c r="I310" s="4" t="s">
        <v>0</v>
      </c>
      <c r="J310" s="21">
        <v>0</v>
      </c>
      <c r="K310" s="49">
        <f t="shared" ref="K310:M310" si="117">K311</f>
        <v>0</v>
      </c>
      <c r="L310" s="49">
        <f t="shared" si="117"/>
        <v>0</v>
      </c>
      <c r="M310" s="153">
        <f t="shared" si="117"/>
        <v>0</v>
      </c>
      <c r="N310" s="55"/>
    </row>
    <row r="311" spans="1:15">
      <c r="A311" s="3" t="s">
        <v>235</v>
      </c>
      <c r="B311" s="4" t="s">
        <v>13</v>
      </c>
      <c r="C311" s="4" t="s">
        <v>59</v>
      </c>
      <c r="D311" s="4" t="s">
        <v>232</v>
      </c>
      <c r="E311" s="4" t="s">
        <v>236</v>
      </c>
      <c r="F311" s="4" t="s">
        <v>0</v>
      </c>
      <c r="G311" s="4" t="s">
        <v>0</v>
      </c>
      <c r="H311" s="4" t="s">
        <v>0</v>
      </c>
      <c r="I311" s="4" t="s">
        <v>0</v>
      </c>
      <c r="J311" s="21">
        <v>0</v>
      </c>
      <c r="K311" s="49">
        <f t="shared" ref="K311:M311" si="118">K312+K317</f>
        <v>0</v>
      </c>
      <c r="L311" s="49">
        <f t="shared" si="118"/>
        <v>0</v>
      </c>
      <c r="M311" s="153">
        <f t="shared" si="118"/>
        <v>0</v>
      </c>
      <c r="N311" s="55"/>
    </row>
    <row r="312" spans="1:15" ht="25.5">
      <c r="A312" s="3" t="s">
        <v>237</v>
      </c>
      <c r="B312" s="4" t="s">
        <v>13</v>
      </c>
      <c r="C312" s="4" t="s">
        <v>59</v>
      </c>
      <c r="D312" s="4" t="s">
        <v>232</v>
      </c>
      <c r="E312" s="4" t="s">
        <v>238</v>
      </c>
      <c r="F312" s="4" t="s">
        <v>0</v>
      </c>
      <c r="G312" s="4" t="s">
        <v>0</v>
      </c>
      <c r="H312" s="4" t="s">
        <v>0</v>
      </c>
      <c r="I312" s="4" t="s">
        <v>0</v>
      </c>
      <c r="J312" s="21">
        <v>0</v>
      </c>
      <c r="K312" s="49">
        <f t="shared" ref="K312:M315" si="119">K313</f>
        <v>0</v>
      </c>
      <c r="L312" s="49">
        <f t="shared" si="119"/>
        <v>0</v>
      </c>
      <c r="M312" s="153">
        <f t="shared" si="119"/>
        <v>0</v>
      </c>
      <c r="N312" s="55"/>
    </row>
    <row r="313" spans="1:15">
      <c r="A313" s="3" t="s">
        <v>186</v>
      </c>
      <c r="B313" s="4" t="s">
        <v>13</v>
      </c>
      <c r="C313" s="4" t="s">
        <v>59</v>
      </c>
      <c r="D313" s="4" t="s">
        <v>232</v>
      </c>
      <c r="E313" s="4" t="s">
        <v>238</v>
      </c>
      <c r="F313" s="4" t="s">
        <v>187</v>
      </c>
      <c r="G313" s="4" t="s">
        <v>0</v>
      </c>
      <c r="H313" s="4" t="s">
        <v>0</v>
      </c>
      <c r="I313" s="4" t="s">
        <v>0</v>
      </c>
      <c r="J313" s="21">
        <v>0</v>
      </c>
      <c r="K313" s="49">
        <f t="shared" si="119"/>
        <v>0</v>
      </c>
      <c r="L313" s="49">
        <f t="shared" si="119"/>
        <v>0</v>
      </c>
      <c r="M313" s="153">
        <f t="shared" si="119"/>
        <v>0</v>
      </c>
      <c r="N313" s="55"/>
    </row>
    <row r="314" spans="1:15" ht="25.5">
      <c r="A314" s="3" t="s">
        <v>239</v>
      </c>
      <c r="B314" s="4" t="s">
        <v>13</v>
      </c>
      <c r="C314" s="4" t="s">
        <v>59</v>
      </c>
      <c r="D314" s="4" t="s">
        <v>232</v>
      </c>
      <c r="E314" s="4" t="s">
        <v>238</v>
      </c>
      <c r="F314" s="4" t="s">
        <v>240</v>
      </c>
      <c r="G314" s="4" t="s">
        <v>0</v>
      </c>
      <c r="H314" s="4" t="s">
        <v>0</v>
      </c>
      <c r="I314" s="4" t="s">
        <v>0</v>
      </c>
      <c r="J314" s="21">
        <v>0</v>
      </c>
      <c r="K314" s="49">
        <f t="shared" si="119"/>
        <v>0</v>
      </c>
      <c r="L314" s="49">
        <f t="shared" si="119"/>
        <v>0</v>
      </c>
      <c r="M314" s="153">
        <f t="shared" si="119"/>
        <v>0</v>
      </c>
      <c r="N314" s="55"/>
    </row>
    <row r="315" spans="1:15" ht="89.25">
      <c r="A315" s="3" t="s">
        <v>241</v>
      </c>
      <c r="B315" s="4" t="s">
        <v>13</v>
      </c>
      <c r="C315" s="4" t="s">
        <v>59</v>
      </c>
      <c r="D315" s="4" t="s">
        <v>232</v>
      </c>
      <c r="E315" s="4" t="s">
        <v>238</v>
      </c>
      <c r="F315" s="4" t="s">
        <v>242</v>
      </c>
      <c r="G315" s="4" t="s">
        <v>0</v>
      </c>
      <c r="H315" s="4" t="s">
        <v>0</v>
      </c>
      <c r="I315" s="4" t="s">
        <v>0</v>
      </c>
      <c r="J315" s="21">
        <v>0</v>
      </c>
      <c r="K315" s="49">
        <f t="shared" si="119"/>
        <v>0</v>
      </c>
      <c r="L315" s="49">
        <f t="shared" si="119"/>
        <v>0</v>
      </c>
      <c r="M315" s="153">
        <f t="shared" si="119"/>
        <v>0</v>
      </c>
      <c r="N315" s="55"/>
    </row>
    <row r="316" spans="1:15" ht="51">
      <c r="A316" s="5" t="s">
        <v>243</v>
      </c>
      <c r="B316" s="6" t="s">
        <v>13</v>
      </c>
      <c r="C316" s="6" t="s">
        <v>59</v>
      </c>
      <c r="D316" s="6" t="s">
        <v>232</v>
      </c>
      <c r="E316" s="6" t="s">
        <v>238</v>
      </c>
      <c r="F316" s="6" t="s">
        <v>242</v>
      </c>
      <c r="G316" s="6" t="s">
        <v>49</v>
      </c>
      <c r="H316" s="6" t="s">
        <v>0</v>
      </c>
      <c r="I316" s="6" t="s">
        <v>0</v>
      </c>
      <c r="J316" s="24">
        <v>0</v>
      </c>
      <c r="K316" s="55"/>
      <c r="L316" s="50"/>
      <c r="M316" s="156">
        <f>J316+K316+L316</f>
        <v>0</v>
      </c>
      <c r="N316" s="55"/>
    </row>
    <row r="317" spans="1:15" ht="38.25">
      <c r="A317" s="3" t="s">
        <v>244</v>
      </c>
      <c r="B317" s="4" t="s">
        <v>13</v>
      </c>
      <c r="C317" s="4" t="s">
        <v>59</v>
      </c>
      <c r="D317" s="4" t="s">
        <v>232</v>
      </c>
      <c r="E317" s="4" t="s">
        <v>245</v>
      </c>
      <c r="F317" s="4" t="s">
        <v>0</v>
      </c>
      <c r="G317" s="4" t="s">
        <v>0</v>
      </c>
      <c r="H317" s="4" t="s">
        <v>0</v>
      </c>
      <c r="I317" s="4" t="s">
        <v>0</v>
      </c>
      <c r="J317" s="21">
        <v>0</v>
      </c>
      <c r="K317" s="49">
        <f t="shared" ref="K317:M321" si="120">K318</f>
        <v>0</v>
      </c>
      <c r="L317" s="49">
        <f t="shared" si="120"/>
        <v>0</v>
      </c>
      <c r="M317" s="153">
        <f t="shared" si="120"/>
        <v>0</v>
      </c>
      <c r="N317" s="55"/>
    </row>
    <row r="318" spans="1:15" ht="25.5">
      <c r="A318" s="3" t="s">
        <v>38</v>
      </c>
      <c r="B318" s="4" t="s">
        <v>13</v>
      </c>
      <c r="C318" s="4" t="s">
        <v>59</v>
      </c>
      <c r="D318" s="4" t="s">
        <v>232</v>
      </c>
      <c r="E318" s="4" t="s">
        <v>245</v>
      </c>
      <c r="F318" s="4" t="s">
        <v>39</v>
      </c>
      <c r="G318" s="4" t="s">
        <v>0</v>
      </c>
      <c r="H318" s="4" t="s">
        <v>0</v>
      </c>
      <c r="I318" s="4" t="s">
        <v>0</v>
      </c>
      <c r="J318" s="21">
        <v>0</v>
      </c>
      <c r="K318" s="49">
        <f t="shared" si="120"/>
        <v>0</v>
      </c>
      <c r="L318" s="49">
        <f t="shared" si="120"/>
        <v>0</v>
      </c>
      <c r="M318" s="153">
        <f t="shared" si="120"/>
        <v>0</v>
      </c>
      <c r="N318" s="55"/>
    </row>
    <row r="319" spans="1:15" ht="25.5">
      <c r="A319" s="3" t="s">
        <v>40</v>
      </c>
      <c r="B319" s="4" t="s">
        <v>13</v>
      </c>
      <c r="C319" s="4" t="s">
        <v>59</v>
      </c>
      <c r="D319" s="4" t="s">
        <v>232</v>
      </c>
      <c r="E319" s="4" t="s">
        <v>245</v>
      </c>
      <c r="F319" s="4" t="s">
        <v>41</v>
      </c>
      <c r="G319" s="4" t="s">
        <v>0</v>
      </c>
      <c r="H319" s="4" t="s">
        <v>0</v>
      </c>
      <c r="I319" s="4" t="s">
        <v>0</v>
      </c>
      <c r="J319" s="21">
        <v>0</v>
      </c>
      <c r="K319" s="49">
        <f t="shared" si="120"/>
        <v>0</v>
      </c>
      <c r="L319" s="49">
        <f t="shared" si="120"/>
        <v>0</v>
      </c>
      <c r="M319" s="153">
        <f t="shared" si="120"/>
        <v>0</v>
      </c>
      <c r="N319" s="55"/>
    </row>
    <row r="320" spans="1:15" ht="25.5">
      <c r="A320" s="3" t="s">
        <v>48</v>
      </c>
      <c r="B320" s="4" t="s">
        <v>13</v>
      </c>
      <c r="C320" s="4" t="s">
        <v>59</v>
      </c>
      <c r="D320" s="4" t="s">
        <v>232</v>
      </c>
      <c r="E320" s="4" t="s">
        <v>245</v>
      </c>
      <c r="F320" s="4" t="s">
        <v>49</v>
      </c>
      <c r="G320" s="4" t="s">
        <v>0</v>
      </c>
      <c r="H320" s="4" t="s">
        <v>0</v>
      </c>
      <c r="I320" s="4" t="s">
        <v>0</v>
      </c>
      <c r="J320" s="21">
        <v>0</v>
      </c>
      <c r="K320" s="49">
        <f t="shared" si="120"/>
        <v>0</v>
      </c>
      <c r="L320" s="49">
        <f t="shared" si="120"/>
        <v>0</v>
      </c>
      <c r="M320" s="153">
        <f t="shared" si="120"/>
        <v>0</v>
      </c>
      <c r="N320" s="55"/>
    </row>
    <row r="321" spans="1:15">
      <c r="A321" s="5" t="s">
        <v>100</v>
      </c>
      <c r="B321" s="6" t="s">
        <v>13</v>
      </c>
      <c r="C321" s="6" t="s">
        <v>59</v>
      </c>
      <c r="D321" s="6" t="s">
        <v>232</v>
      </c>
      <c r="E321" s="6" t="s">
        <v>245</v>
      </c>
      <c r="F321" s="6" t="s">
        <v>49</v>
      </c>
      <c r="G321" s="6" t="s">
        <v>101</v>
      </c>
      <c r="H321" s="6" t="s">
        <v>0</v>
      </c>
      <c r="I321" s="6" t="s">
        <v>0</v>
      </c>
      <c r="J321" s="24">
        <v>0</v>
      </c>
      <c r="K321" s="60">
        <f t="shared" si="120"/>
        <v>0</v>
      </c>
      <c r="L321" s="60">
        <f t="shared" si="120"/>
        <v>0</v>
      </c>
      <c r="M321" s="142">
        <f t="shared" si="120"/>
        <v>0</v>
      </c>
      <c r="N321" s="55"/>
    </row>
    <row r="322" spans="1:15" ht="25.5">
      <c r="A322" s="5" t="s">
        <v>102</v>
      </c>
      <c r="B322" s="6" t="s">
        <v>13</v>
      </c>
      <c r="C322" s="6" t="s">
        <v>59</v>
      </c>
      <c r="D322" s="6" t="s">
        <v>232</v>
      </c>
      <c r="E322" s="6" t="s">
        <v>245</v>
      </c>
      <c r="F322" s="6" t="s">
        <v>49</v>
      </c>
      <c r="G322" s="6" t="s">
        <v>101</v>
      </c>
      <c r="H322" s="6" t="s">
        <v>0</v>
      </c>
      <c r="I322" s="6" t="s">
        <v>103</v>
      </c>
      <c r="J322" s="24">
        <v>0</v>
      </c>
      <c r="K322" s="55"/>
      <c r="L322" s="50"/>
      <c r="M322" s="156">
        <f>J322+K322+L322</f>
        <v>0</v>
      </c>
      <c r="N322" s="55"/>
    </row>
    <row r="323" spans="1:15" ht="25.5">
      <c r="A323" s="9" t="s">
        <v>246</v>
      </c>
      <c r="B323" s="10" t="s">
        <v>13</v>
      </c>
      <c r="C323" s="10" t="s">
        <v>59</v>
      </c>
      <c r="D323" s="10" t="s">
        <v>211</v>
      </c>
      <c r="E323" s="10" t="s">
        <v>0</v>
      </c>
      <c r="F323" s="10" t="s">
        <v>0</v>
      </c>
      <c r="G323" s="10" t="s">
        <v>0</v>
      </c>
      <c r="H323" s="10" t="s">
        <v>0</v>
      </c>
      <c r="I323" s="10" t="s">
        <v>0</v>
      </c>
      <c r="J323" s="23">
        <v>34823069.120000005</v>
      </c>
      <c r="K323" s="48">
        <f t="shared" ref="K323:L323" si="121">K324</f>
        <v>0</v>
      </c>
      <c r="L323" s="48">
        <f t="shared" si="121"/>
        <v>7801775.9899999993</v>
      </c>
      <c r="M323" s="155">
        <f>M324</f>
        <v>27021293.130000003</v>
      </c>
      <c r="N323" s="155">
        <f>L323/J323*100</f>
        <v>22.404044752962886</v>
      </c>
      <c r="O323" s="43">
        <f>J323-L323</f>
        <v>27021293.130000006</v>
      </c>
    </row>
    <row r="324" spans="1:15">
      <c r="A324" s="3" t="s">
        <v>233</v>
      </c>
      <c r="B324" s="4" t="s">
        <v>13</v>
      </c>
      <c r="C324" s="4" t="s">
        <v>59</v>
      </c>
      <c r="D324" s="4" t="s">
        <v>211</v>
      </c>
      <c r="E324" s="4" t="s">
        <v>234</v>
      </c>
      <c r="F324" s="4" t="s">
        <v>0</v>
      </c>
      <c r="G324" s="4" t="s">
        <v>0</v>
      </c>
      <c r="H324" s="4" t="s">
        <v>0</v>
      </c>
      <c r="I324" s="4" t="s">
        <v>0</v>
      </c>
      <c r="J324" s="21">
        <v>34823069.120000005</v>
      </c>
      <c r="K324" s="49">
        <f t="shared" ref="K324:L324" si="122">K325+K343</f>
        <v>0</v>
      </c>
      <c r="L324" s="49">
        <f t="shared" si="122"/>
        <v>7801775.9899999993</v>
      </c>
      <c r="M324" s="153">
        <f>M325+M343</f>
        <v>27021293.130000003</v>
      </c>
      <c r="N324" s="55"/>
    </row>
    <row r="325" spans="1:15">
      <c r="A325" s="3" t="s">
        <v>247</v>
      </c>
      <c r="B325" s="4" t="s">
        <v>13</v>
      </c>
      <c r="C325" s="4" t="s">
        <v>59</v>
      </c>
      <c r="D325" s="4" t="s">
        <v>211</v>
      </c>
      <c r="E325" s="4" t="s">
        <v>248</v>
      </c>
      <c r="F325" s="4" t="s">
        <v>0</v>
      </c>
      <c r="G325" s="4" t="s">
        <v>0</v>
      </c>
      <c r="H325" s="4" t="s">
        <v>0</v>
      </c>
      <c r="I325" s="4" t="s">
        <v>0</v>
      </c>
      <c r="J325" s="49">
        <v>34823069.120000005</v>
      </c>
      <c r="K325" s="49">
        <f>K326+K341+K342</f>
        <v>0</v>
      </c>
      <c r="L325" s="49">
        <f t="shared" ref="L325:M325" si="123">L326+L341+L342</f>
        <v>7801775.9899999993</v>
      </c>
      <c r="M325" s="49">
        <f t="shared" si="123"/>
        <v>27021293.130000003</v>
      </c>
      <c r="N325" s="55"/>
    </row>
    <row r="326" spans="1:15" ht="51">
      <c r="A326" s="3" t="s">
        <v>249</v>
      </c>
      <c r="B326" s="4" t="s">
        <v>13</v>
      </c>
      <c r="C326" s="4" t="s">
        <v>59</v>
      </c>
      <c r="D326" s="4" t="s">
        <v>211</v>
      </c>
      <c r="E326" s="4" t="s">
        <v>250</v>
      </c>
      <c r="F326" s="4" t="s">
        <v>0</v>
      </c>
      <c r="G326" s="4" t="s">
        <v>0</v>
      </c>
      <c r="H326" s="4" t="s">
        <v>0</v>
      </c>
      <c r="I326" s="4" t="s">
        <v>0</v>
      </c>
      <c r="J326" s="21">
        <v>31836039.120000005</v>
      </c>
      <c r="K326" s="49">
        <f t="shared" ref="K326:M327" si="124">K327</f>
        <v>0</v>
      </c>
      <c r="L326" s="49">
        <f t="shared" si="124"/>
        <v>7801775.9899999993</v>
      </c>
      <c r="M326" s="153">
        <f>M327</f>
        <v>24034263.130000003</v>
      </c>
      <c r="N326" s="55"/>
    </row>
    <row r="327" spans="1:15" ht="25.5">
      <c r="A327" s="3" t="s">
        <v>38</v>
      </c>
      <c r="B327" s="4" t="s">
        <v>13</v>
      </c>
      <c r="C327" s="4" t="s">
        <v>59</v>
      </c>
      <c r="D327" s="4" t="s">
        <v>211</v>
      </c>
      <c r="E327" s="4" t="s">
        <v>250</v>
      </c>
      <c r="F327" s="4" t="s">
        <v>39</v>
      </c>
      <c r="G327" s="4" t="s">
        <v>0</v>
      </c>
      <c r="H327" s="4" t="s">
        <v>0</v>
      </c>
      <c r="I327" s="4" t="s">
        <v>0</v>
      </c>
      <c r="J327" s="21">
        <v>31836039.120000005</v>
      </c>
      <c r="K327" s="49">
        <f>K328</f>
        <v>0</v>
      </c>
      <c r="L327" s="49">
        <f t="shared" si="124"/>
        <v>7801775.9899999993</v>
      </c>
      <c r="M327" s="153">
        <f t="shared" si="124"/>
        <v>24034263.130000003</v>
      </c>
      <c r="N327" s="55"/>
    </row>
    <row r="328" spans="1:15" ht="25.5">
      <c r="A328" s="3" t="s">
        <v>40</v>
      </c>
      <c r="B328" s="4" t="s">
        <v>13</v>
      </c>
      <c r="C328" s="4" t="s">
        <v>59</v>
      </c>
      <c r="D328" s="4" t="s">
        <v>211</v>
      </c>
      <c r="E328" s="4" t="s">
        <v>250</v>
      </c>
      <c r="F328" s="4" t="s">
        <v>41</v>
      </c>
      <c r="G328" s="4" t="s">
        <v>0</v>
      </c>
      <c r="H328" s="4" t="s">
        <v>0</v>
      </c>
      <c r="I328" s="4" t="s">
        <v>0</v>
      </c>
      <c r="J328" s="103">
        <v>31836039.120000005</v>
      </c>
      <c r="K328" s="103">
        <f>K331+K329+K330</f>
        <v>0</v>
      </c>
      <c r="L328" s="103">
        <f t="shared" ref="L328" si="125">L331+L329+L330</f>
        <v>7801775.9899999993</v>
      </c>
      <c r="M328" s="103">
        <f>M331+M329+M330</f>
        <v>24034263.130000003</v>
      </c>
      <c r="N328" s="55"/>
    </row>
    <row r="329" spans="1:15">
      <c r="A329" s="3"/>
      <c r="B329" s="6" t="s">
        <v>13</v>
      </c>
      <c r="C329" s="6" t="s">
        <v>59</v>
      </c>
      <c r="D329" s="6" t="s">
        <v>211</v>
      </c>
      <c r="E329" s="33" t="s">
        <v>250</v>
      </c>
      <c r="F329" s="67">
        <v>243</v>
      </c>
      <c r="G329" s="67" t="s">
        <v>67</v>
      </c>
      <c r="H329" s="67"/>
      <c r="I329" s="67">
        <v>1130</v>
      </c>
      <c r="J329" s="25">
        <v>3475000</v>
      </c>
      <c r="K329" s="52"/>
      <c r="L329" s="102"/>
      <c r="M329" s="58">
        <f>J329+K329+L329</f>
        <v>3475000</v>
      </c>
      <c r="N329" s="55"/>
    </row>
    <row r="330" spans="1:15">
      <c r="A330" s="3"/>
      <c r="B330" s="6" t="s">
        <v>13</v>
      </c>
      <c r="C330" s="6" t="s">
        <v>59</v>
      </c>
      <c r="D330" s="6" t="s">
        <v>211</v>
      </c>
      <c r="E330" s="33" t="s">
        <v>250</v>
      </c>
      <c r="F330" s="67">
        <v>243</v>
      </c>
      <c r="G330" s="67" t="s">
        <v>67</v>
      </c>
      <c r="H330" s="67"/>
      <c r="I330" s="67">
        <v>1140</v>
      </c>
      <c r="J330" s="25">
        <v>446400</v>
      </c>
      <c r="K330" s="52"/>
      <c r="L330" s="102"/>
      <c r="M330" s="58">
        <f>J330+K330+L330</f>
        <v>446400</v>
      </c>
      <c r="N330" s="55"/>
    </row>
    <row r="331" spans="1:15" ht="25.5">
      <c r="A331" s="3" t="s">
        <v>48</v>
      </c>
      <c r="B331" s="4" t="s">
        <v>13</v>
      </c>
      <c r="C331" s="4" t="s">
        <v>59</v>
      </c>
      <c r="D331" s="4" t="s">
        <v>211</v>
      </c>
      <c r="E331" s="4" t="s">
        <v>250</v>
      </c>
      <c r="F331" s="4" t="s">
        <v>49</v>
      </c>
      <c r="G331" s="4" t="s">
        <v>0</v>
      </c>
      <c r="H331" s="4" t="s">
        <v>0</v>
      </c>
      <c r="I331" s="4" t="s">
        <v>0</v>
      </c>
      <c r="J331" s="52">
        <v>27914639.120000005</v>
      </c>
      <c r="K331" s="52">
        <f>K332+K335+K338+K340</f>
        <v>0</v>
      </c>
      <c r="L331" s="52">
        <f>L332+L335+L338+L340</f>
        <v>7801775.9899999993</v>
      </c>
      <c r="M331" s="46">
        <f>M332+M335+M338+M340</f>
        <v>20112863.130000003</v>
      </c>
      <c r="N331" s="55"/>
    </row>
    <row r="332" spans="1:15" ht="25.5">
      <c r="A332" s="5" t="s">
        <v>88</v>
      </c>
      <c r="B332" s="6" t="s">
        <v>13</v>
      </c>
      <c r="C332" s="6" t="s">
        <v>59</v>
      </c>
      <c r="D332" s="6" t="s">
        <v>211</v>
      </c>
      <c r="E332" s="63" t="s">
        <v>250</v>
      </c>
      <c r="F332" s="63" t="s">
        <v>49</v>
      </c>
      <c r="G332" s="63" t="s">
        <v>89</v>
      </c>
      <c r="H332" s="63" t="s">
        <v>0</v>
      </c>
      <c r="I332" s="63" t="s">
        <v>0</v>
      </c>
      <c r="J332" s="34">
        <v>23128922.240000002</v>
      </c>
      <c r="K332" s="54"/>
      <c r="L332" s="54">
        <f t="shared" ref="L332" si="126">L334+L333</f>
        <v>7701090.3499999996</v>
      </c>
      <c r="M332" s="58">
        <f>M334+M333</f>
        <v>15427831.890000001</v>
      </c>
      <c r="N332" s="55"/>
      <c r="O332" s="43"/>
    </row>
    <row r="333" spans="1:15">
      <c r="A333" s="13" t="s">
        <v>424</v>
      </c>
      <c r="B333" s="6" t="s">
        <v>13</v>
      </c>
      <c r="C333" s="6" t="s">
        <v>59</v>
      </c>
      <c r="D333" s="33" t="s">
        <v>211</v>
      </c>
      <c r="E333" s="67" t="s">
        <v>250</v>
      </c>
      <c r="F333" s="67" t="s">
        <v>49</v>
      </c>
      <c r="G333" s="67" t="s">
        <v>89</v>
      </c>
      <c r="H333" s="67" t="s">
        <v>0</v>
      </c>
      <c r="I333" s="67">
        <v>1105</v>
      </c>
      <c r="J333" s="30">
        <v>13053600</v>
      </c>
      <c r="K333" s="54"/>
      <c r="L333" s="139">
        <f>13053600-J333</f>
        <v>0</v>
      </c>
      <c r="M333" s="164">
        <f>J333+K333+L333</f>
        <v>13053600</v>
      </c>
      <c r="N333" s="55"/>
    </row>
    <row r="334" spans="1:15" ht="25.5">
      <c r="A334" s="5" t="s">
        <v>90</v>
      </c>
      <c r="B334" s="6" t="s">
        <v>13</v>
      </c>
      <c r="C334" s="6" t="s">
        <v>59</v>
      </c>
      <c r="D334" s="6" t="s">
        <v>211</v>
      </c>
      <c r="E334" s="107" t="s">
        <v>250</v>
      </c>
      <c r="F334" s="107" t="s">
        <v>49</v>
      </c>
      <c r="G334" s="107" t="s">
        <v>89</v>
      </c>
      <c r="H334" s="107" t="s">
        <v>0</v>
      </c>
      <c r="I334" s="107" t="s">
        <v>91</v>
      </c>
      <c r="J334" s="42">
        <v>10075322.24</v>
      </c>
      <c r="K334" s="109"/>
      <c r="L334" s="119">
        <f>[1]Sheet1!$P$200</f>
        <v>7701090.3499999996</v>
      </c>
      <c r="M334" s="164">
        <f>J334-L334</f>
        <v>2374231.8900000006</v>
      </c>
      <c r="N334" s="55"/>
    </row>
    <row r="335" spans="1:15">
      <c r="A335" s="5" t="s">
        <v>66</v>
      </c>
      <c r="B335" s="6" t="s">
        <v>13</v>
      </c>
      <c r="C335" s="6" t="s">
        <v>59</v>
      </c>
      <c r="D335" s="6" t="s">
        <v>211</v>
      </c>
      <c r="E335" s="6" t="s">
        <v>250</v>
      </c>
      <c r="F335" s="63" t="s">
        <v>49</v>
      </c>
      <c r="G335" s="63" t="s">
        <v>67</v>
      </c>
      <c r="H335" s="63" t="s">
        <v>0</v>
      </c>
      <c r="I335" s="63" t="s">
        <v>0</v>
      </c>
      <c r="J335" s="34">
        <v>4635031.24</v>
      </c>
      <c r="K335" s="123">
        <f>K337+K336</f>
        <v>0</v>
      </c>
      <c r="L335" s="123">
        <f t="shared" ref="L335:M335" si="127">L337+L336</f>
        <v>0</v>
      </c>
      <c r="M335" s="123">
        <f t="shared" si="127"/>
        <v>4635031.24</v>
      </c>
      <c r="N335" s="55"/>
    </row>
    <row r="336" spans="1:15">
      <c r="A336" s="13" t="s">
        <v>423</v>
      </c>
      <c r="B336" s="6" t="s">
        <v>13</v>
      </c>
      <c r="C336" s="6" t="s">
        <v>59</v>
      </c>
      <c r="D336" s="6" t="s">
        <v>211</v>
      </c>
      <c r="E336" s="33" t="s">
        <v>250</v>
      </c>
      <c r="F336" s="67" t="s">
        <v>49</v>
      </c>
      <c r="G336" s="67" t="s">
        <v>67</v>
      </c>
      <c r="H336" s="67"/>
      <c r="I336" s="67">
        <v>1130</v>
      </c>
      <c r="J336" s="58">
        <v>3025000</v>
      </c>
      <c r="K336" s="58"/>
      <c r="L336" s="54">
        <f>3025000-J336</f>
        <v>0</v>
      </c>
      <c r="M336" s="156">
        <f>J336-L336</f>
        <v>3025000</v>
      </c>
      <c r="N336" s="55"/>
    </row>
    <row r="337" spans="1:15" ht="25.5">
      <c r="A337" s="5" t="s">
        <v>122</v>
      </c>
      <c r="B337" s="6" t="s">
        <v>13</v>
      </c>
      <c r="C337" s="6" t="s">
        <v>59</v>
      </c>
      <c r="D337" s="6" t="s">
        <v>211</v>
      </c>
      <c r="E337" s="6" t="s">
        <v>250</v>
      </c>
      <c r="F337" s="107" t="s">
        <v>49</v>
      </c>
      <c r="G337" s="107" t="s">
        <v>67</v>
      </c>
      <c r="H337" s="107" t="s">
        <v>0</v>
      </c>
      <c r="I337" s="107" t="s">
        <v>123</v>
      </c>
      <c r="J337" s="42">
        <v>1610031.2399999998</v>
      </c>
      <c r="K337" s="109"/>
      <c r="L337" s="119"/>
      <c r="M337" s="164">
        <f>J337+K337+L337</f>
        <v>1610031.2399999998</v>
      </c>
      <c r="N337" s="55"/>
    </row>
    <row r="338" spans="1:15">
      <c r="A338" s="5" t="s">
        <v>94</v>
      </c>
      <c r="B338" s="6" t="s">
        <v>13</v>
      </c>
      <c r="C338" s="6" t="s">
        <v>59</v>
      </c>
      <c r="D338" s="6" t="s">
        <v>211</v>
      </c>
      <c r="E338" s="6" t="s">
        <v>250</v>
      </c>
      <c r="F338" s="6" t="s">
        <v>49</v>
      </c>
      <c r="G338" s="6" t="s">
        <v>95</v>
      </c>
      <c r="H338" s="6" t="s">
        <v>0</v>
      </c>
      <c r="I338" s="6" t="s">
        <v>0</v>
      </c>
      <c r="J338" s="24">
        <v>50000</v>
      </c>
      <c r="K338" s="60">
        <f t="shared" ref="K338:M338" si="128">K339</f>
        <v>0</v>
      </c>
      <c r="L338" s="60">
        <f t="shared" si="128"/>
        <v>0</v>
      </c>
      <c r="M338" s="142">
        <f t="shared" si="128"/>
        <v>50000</v>
      </c>
      <c r="N338" s="55"/>
    </row>
    <row r="339" spans="1:15">
      <c r="A339" s="5" t="s">
        <v>128</v>
      </c>
      <c r="B339" s="6" t="s">
        <v>13</v>
      </c>
      <c r="C339" s="6" t="s">
        <v>59</v>
      </c>
      <c r="D339" s="6" t="s">
        <v>211</v>
      </c>
      <c r="E339" s="6" t="s">
        <v>250</v>
      </c>
      <c r="F339" s="6" t="s">
        <v>49</v>
      </c>
      <c r="G339" s="6" t="s">
        <v>95</v>
      </c>
      <c r="H339" s="6" t="s">
        <v>0</v>
      </c>
      <c r="I339" s="6" t="s">
        <v>97</v>
      </c>
      <c r="J339" s="24">
        <v>50000</v>
      </c>
      <c r="K339" s="55"/>
      <c r="L339" s="50">
        <f>50000-J339</f>
        <v>0</v>
      </c>
      <c r="M339" s="156">
        <f>J339+K339+L339</f>
        <v>50000</v>
      </c>
      <c r="N339" s="55"/>
    </row>
    <row r="340" spans="1:15">
      <c r="A340" s="5"/>
      <c r="B340" s="63" t="s">
        <v>13</v>
      </c>
      <c r="C340" s="63" t="s">
        <v>59</v>
      </c>
      <c r="D340" s="63" t="s">
        <v>211</v>
      </c>
      <c r="E340" s="63" t="s">
        <v>250</v>
      </c>
      <c r="F340" s="63" t="s">
        <v>49</v>
      </c>
      <c r="G340" s="63">
        <v>344</v>
      </c>
      <c r="H340" s="63" t="s">
        <v>0</v>
      </c>
      <c r="I340" s="63">
        <v>1112</v>
      </c>
      <c r="J340" s="34">
        <v>100685.64</v>
      </c>
      <c r="K340" s="56"/>
      <c r="L340" s="61">
        <f>[1]Sheet1!$P$205</f>
        <v>100685.64</v>
      </c>
      <c r="M340" s="158">
        <f>J340-L340</f>
        <v>0</v>
      </c>
      <c r="N340" s="55"/>
    </row>
    <row r="341" spans="1:15">
      <c r="A341" s="131"/>
      <c r="B341" s="67" t="s">
        <v>13</v>
      </c>
      <c r="C341" s="67" t="s">
        <v>59</v>
      </c>
      <c r="D341" s="67" t="s">
        <v>211</v>
      </c>
      <c r="E341" s="67" t="s">
        <v>416</v>
      </c>
      <c r="F341" s="67" t="s">
        <v>49</v>
      </c>
      <c r="G341" s="67">
        <v>226</v>
      </c>
      <c r="H341" s="67" t="s">
        <v>0</v>
      </c>
      <c r="I341" s="67">
        <v>1130</v>
      </c>
      <c r="J341" s="30">
        <v>2538975.5</v>
      </c>
      <c r="K341" s="55"/>
      <c r="L341" s="55"/>
      <c r="M341" s="156">
        <f>J341+K341+L341</f>
        <v>2538975.5</v>
      </c>
      <c r="N341" s="55"/>
    </row>
    <row r="342" spans="1:15">
      <c r="A342" s="131"/>
      <c r="B342" s="67" t="s">
        <v>13</v>
      </c>
      <c r="C342" s="67" t="s">
        <v>59</v>
      </c>
      <c r="D342" s="67" t="s">
        <v>211</v>
      </c>
      <c r="E342" s="81" t="s">
        <v>421</v>
      </c>
      <c r="F342" s="67" t="s">
        <v>49</v>
      </c>
      <c r="G342" s="67">
        <v>226</v>
      </c>
      <c r="H342" s="67" t="s">
        <v>0</v>
      </c>
      <c r="I342" s="67">
        <v>1130</v>
      </c>
      <c r="J342" s="30">
        <v>448054.5</v>
      </c>
      <c r="K342" s="55"/>
      <c r="L342" s="55"/>
      <c r="M342" s="156">
        <f>J342+K342+L342</f>
        <v>448054.5</v>
      </c>
      <c r="N342" s="55"/>
    </row>
    <row r="343" spans="1:15">
      <c r="A343" s="112" t="s">
        <v>235</v>
      </c>
      <c r="B343" s="26" t="s">
        <v>13</v>
      </c>
      <c r="C343" s="26" t="s">
        <v>59</v>
      </c>
      <c r="D343" s="26" t="s">
        <v>211</v>
      </c>
      <c r="E343" s="26" t="s">
        <v>236</v>
      </c>
      <c r="F343" s="26" t="s">
        <v>0</v>
      </c>
      <c r="G343" s="26" t="s">
        <v>0</v>
      </c>
      <c r="H343" s="26" t="s">
        <v>0</v>
      </c>
      <c r="I343" s="26" t="s">
        <v>0</v>
      </c>
      <c r="J343" s="27">
        <v>0</v>
      </c>
      <c r="K343" s="52">
        <f t="shared" ref="K343:M348" si="129">K344</f>
        <v>0</v>
      </c>
      <c r="L343" s="52">
        <f t="shared" si="129"/>
        <v>0</v>
      </c>
      <c r="M343" s="153">
        <f t="shared" si="129"/>
        <v>0</v>
      </c>
      <c r="N343" s="55"/>
    </row>
    <row r="344" spans="1:15" ht="38.25">
      <c r="A344" s="3" t="s">
        <v>244</v>
      </c>
      <c r="B344" s="87" t="s">
        <v>13</v>
      </c>
      <c r="C344" s="87" t="s">
        <v>59</v>
      </c>
      <c r="D344" s="87" t="s">
        <v>211</v>
      </c>
      <c r="E344" s="87" t="s">
        <v>245</v>
      </c>
      <c r="F344" s="87" t="s">
        <v>0</v>
      </c>
      <c r="G344" s="87" t="s">
        <v>0</v>
      </c>
      <c r="H344" s="87" t="s">
        <v>0</v>
      </c>
      <c r="I344" s="87" t="s">
        <v>0</v>
      </c>
      <c r="J344" s="35">
        <v>0</v>
      </c>
      <c r="K344" s="59">
        <f t="shared" si="129"/>
        <v>0</v>
      </c>
      <c r="L344" s="59">
        <f t="shared" si="129"/>
        <v>0</v>
      </c>
      <c r="M344" s="160">
        <f t="shared" si="129"/>
        <v>0</v>
      </c>
      <c r="N344" s="55"/>
    </row>
    <row r="345" spans="1:15" ht="25.5">
      <c r="A345" s="3" t="s">
        <v>38</v>
      </c>
      <c r="B345" s="4" t="s">
        <v>13</v>
      </c>
      <c r="C345" s="4" t="s">
        <v>59</v>
      </c>
      <c r="D345" s="4" t="s">
        <v>211</v>
      </c>
      <c r="E345" s="4" t="s">
        <v>245</v>
      </c>
      <c r="F345" s="4" t="s">
        <v>39</v>
      </c>
      <c r="G345" s="4" t="s">
        <v>0</v>
      </c>
      <c r="H345" s="4" t="s">
        <v>0</v>
      </c>
      <c r="I345" s="4" t="s">
        <v>0</v>
      </c>
      <c r="J345" s="21">
        <v>0</v>
      </c>
      <c r="K345" s="49">
        <f t="shared" si="129"/>
        <v>0</v>
      </c>
      <c r="L345" s="49">
        <f t="shared" si="129"/>
        <v>0</v>
      </c>
      <c r="M345" s="153">
        <f t="shared" si="129"/>
        <v>0</v>
      </c>
      <c r="N345" s="55"/>
    </row>
    <row r="346" spans="1:15" ht="25.5">
      <c r="A346" s="3" t="s">
        <v>40</v>
      </c>
      <c r="B346" s="4" t="s">
        <v>13</v>
      </c>
      <c r="C346" s="4" t="s">
        <v>59</v>
      </c>
      <c r="D346" s="4" t="s">
        <v>211</v>
      </c>
      <c r="E346" s="4" t="s">
        <v>245</v>
      </c>
      <c r="F346" s="4" t="s">
        <v>41</v>
      </c>
      <c r="G346" s="4" t="s">
        <v>0</v>
      </c>
      <c r="H346" s="4" t="s">
        <v>0</v>
      </c>
      <c r="I346" s="4" t="s">
        <v>0</v>
      </c>
      <c r="J346" s="21">
        <v>0</v>
      </c>
      <c r="K346" s="49">
        <f t="shared" si="129"/>
        <v>0</v>
      </c>
      <c r="L346" s="49">
        <f t="shared" si="129"/>
        <v>0</v>
      </c>
      <c r="M346" s="153">
        <f t="shared" si="129"/>
        <v>0</v>
      </c>
      <c r="N346" s="55"/>
    </row>
    <row r="347" spans="1:15" ht="25.5">
      <c r="A347" s="3" t="s">
        <v>48</v>
      </c>
      <c r="B347" s="4" t="s">
        <v>13</v>
      </c>
      <c r="C347" s="4" t="s">
        <v>59</v>
      </c>
      <c r="D347" s="4" t="s">
        <v>211</v>
      </c>
      <c r="E347" s="4" t="s">
        <v>245</v>
      </c>
      <c r="F347" s="4" t="s">
        <v>49</v>
      </c>
      <c r="G347" s="4" t="s">
        <v>0</v>
      </c>
      <c r="H347" s="4" t="s">
        <v>0</v>
      </c>
      <c r="I347" s="4" t="s">
        <v>0</v>
      </c>
      <c r="J347" s="21">
        <v>0</v>
      </c>
      <c r="K347" s="49">
        <f t="shared" si="129"/>
        <v>0</v>
      </c>
      <c r="L347" s="49">
        <f t="shared" si="129"/>
        <v>0</v>
      </c>
      <c r="M347" s="153">
        <f t="shared" si="129"/>
        <v>0</v>
      </c>
      <c r="N347" s="55"/>
    </row>
    <row r="348" spans="1:15">
      <c r="A348" s="5" t="s">
        <v>100</v>
      </c>
      <c r="B348" s="6" t="s">
        <v>13</v>
      </c>
      <c r="C348" s="6" t="s">
        <v>59</v>
      </c>
      <c r="D348" s="6" t="s">
        <v>211</v>
      </c>
      <c r="E348" s="6" t="s">
        <v>245</v>
      </c>
      <c r="F348" s="6" t="s">
        <v>49</v>
      </c>
      <c r="G348" s="6" t="s">
        <v>101</v>
      </c>
      <c r="H348" s="6" t="s">
        <v>0</v>
      </c>
      <c r="I348" s="6" t="s">
        <v>0</v>
      </c>
      <c r="J348" s="24">
        <v>0</v>
      </c>
      <c r="K348" s="60">
        <f t="shared" si="129"/>
        <v>0</v>
      </c>
      <c r="L348" s="60">
        <f t="shared" si="129"/>
        <v>0</v>
      </c>
      <c r="M348" s="142">
        <f t="shared" si="129"/>
        <v>0</v>
      </c>
      <c r="N348" s="55"/>
    </row>
    <row r="349" spans="1:15" ht="25.5">
      <c r="A349" s="5" t="s">
        <v>102</v>
      </c>
      <c r="B349" s="6" t="s">
        <v>13</v>
      </c>
      <c r="C349" s="6" t="s">
        <v>59</v>
      </c>
      <c r="D349" s="6" t="s">
        <v>211</v>
      </c>
      <c r="E349" s="6" t="s">
        <v>245</v>
      </c>
      <c r="F349" s="6" t="s">
        <v>49</v>
      </c>
      <c r="G349" s="6" t="s">
        <v>101</v>
      </c>
      <c r="H349" s="6" t="s">
        <v>0</v>
      </c>
      <c r="I349" s="6" t="s">
        <v>103</v>
      </c>
      <c r="J349" s="34">
        <v>0</v>
      </c>
      <c r="K349" s="56"/>
      <c r="L349" s="61"/>
      <c r="M349" s="158">
        <f>J349+K349+L349</f>
        <v>0</v>
      </c>
      <c r="N349" s="55"/>
    </row>
    <row r="350" spans="1:15" ht="25.5">
      <c r="A350" s="9" t="s">
        <v>251</v>
      </c>
      <c r="B350" s="10" t="s">
        <v>13</v>
      </c>
      <c r="C350" s="10" t="s">
        <v>59</v>
      </c>
      <c r="D350" s="10" t="s">
        <v>252</v>
      </c>
      <c r="E350" s="10" t="s">
        <v>0</v>
      </c>
      <c r="F350" s="10" t="s">
        <v>0</v>
      </c>
      <c r="G350" s="10" t="s">
        <v>0</v>
      </c>
      <c r="H350" s="10" t="s">
        <v>0</v>
      </c>
      <c r="I350" s="31" t="s">
        <v>0</v>
      </c>
      <c r="J350" s="29">
        <v>755004.69</v>
      </c>
      <c r="K350" s="51">
        <f>K351+K358+K372</f>
        <v>0</v>
      </c>
      <c r="L350" s="51">
        <f t="shared" ref="L350:M350" si="130">L351+L358+L372</f>
        <v>232225.71</v>
      </c>
      <c r="M350" s="57">
        <f t="shared" si="130"/>
        <v>522778.98</v>
      </c>
      <c r="N350" s="57">
        <f>L350/J350*100</f>
        <v>30.758181118053717</v>
      </c>
      <c r="O350" s="43">
        <f>J350-L350</f>
        <v>522778.98</v>
      </c>
    </row>
    <row r="351" spans="1:15">
      <c r="A351" s="3" t="s">
        <v>253</v>
      </c>
      <c r="B351" s="4" t="s">
        <v>13</v>
      </c>
      <c r="C351" s="4" t="s">
        <v>59</v>
      </c>
      <c r="D351" s="4" t="s">
        <v>252</v>
      </c>
      <c r="E351" s="4" t="s">
        <v>254</v>
      </c>
      <c r="F351" s="4" t="s">
        <v>0</v>
      </c>
      <c r="G351" s="4" t="s">
        <v>0</v>
      </c>
      <c r="H351" s="4" t="s">
        <v>0</v>
      </c>
      <c r="I351" s="32" t="s">
        <v>0</v>
      </c>
      <c r="J351" s="27">
        <v>300000</v>
      </c>
      <c r="K351" s="52">
        <f t="shared" ref="K351:M356" si="131">K352</f>
        <v>0</v>
      </c>
      <c r="L351" s="52">
        <f t="shared" si="131"/>
        <v>0</v>
      </c>
      <c r="M351" s="153">
        <f t="shared" si="131"/>
        <v>300000</v>
      </c>
      <c r="N351" s="55"/>
    </row>
    <row r="352" spans="1:15">
      <c r="A352" s="3" t="s">
        <v>253</v>
      </c>
      <c r="B352" s="4" t="s">
        <v>13</v>
      </c>
      <c r="C352" s="4" t="s">
        <v>59</v>
      </c>
      <c r="D352" s="4" t="s">
        <v>252</v>
      </c>
      <c r="E352" s="4" t="s">
        <v>255</v>
      </c>
      <c r="F352" s="4" t="s">
        <v>0</v>
      </c>
      <c r="G352" s="4" t="s">
        <v>0</v>
      </c>
      <c r="H352" s="4" t="s">
        <v>0</v>
      </c>
      <c r="I352" s="32" t="s">
        <v>0</v>
      </c>
      <c r="J352" s="27">
        <v>300000</v>
      </c>
      <c r="K352" s="52">
        <f t="shared" si="131"/>
        <v>0</v>
      </c>
      <c r="L352" s="52">
        <f t="shared" si="131"/>
        <v>0</v>
      </c>
      <c r="M352" s="153">
        <f t="shared" si="131"/>
        <v>300000</v>
      </c>
      <c r="N352" s="55"/>
    </row>
    <row r="353" spans="1:14" ht="38.25">
      <c r="A353" s="3" t="s">
        <v>256</v>
      </c>
      <c r="B353" s="4" t="s">
        <v>13</v>
      </c>
      <c r="C353" s="4" t="s">
        <v>59</v>
      </c>
      <c r="D353" s="4" t="s">
        <v>252</v>
      </c>
      <c r="E353" s="4" t="s">
        <v>257</v>
      </c>
      <c r="F353" s="4" t="s">
        <v>0</v>
      </c>
      <c r="G353" s="4" t="s">
        <v>0</v>
      </c>
      <c r="H353" s="4" t="s">
        <v>0</v>
      </c>
      <c r="I353" s="32" t="s">
        <v>0</v>
      </c>
      <c r="J353" s="27">
        <v>300000</v>
      </c>
      <c r="K353" s="52">
        <f t="shared" si="131"/>
        <v>0</v>
      </c>
      <c r="L353" s="52">
        <f t="shared" si="131"/>
        <v>0</v>
      </c>
      <c r="M353" s="153">
        <f t="shared" si="131"/>
        <v>300000</v>
      </c>
      <c r="N353" s="55"/>
    </row>
    <row r="354" spans="1:14">
      <c r="A354" s="3" t="s">
        <v>186</v>
      </c>
      <c r="B354" s="4" t="s">
        <v>13</v>
      </c>
      <c r="C354" s="4" t="s">
        <v>59</v>
      </c>
      <c r="D354" s="4" t="s">
        <v>252</v>
      </c>
      <c r="E354" s="4" t="s">
        <v>257</v>
      </c>
      <c r="F354" s="4" t="s">
        <v>187</v>
      </c>
      <c r="G354" s="4" t="s">
        <v>0</v>
      </c>
      <c r="H354" s="4" t="s">
        <v>0</v>
      </c>
      <c r="I354" s="32" t="s">
        <v>0</v>
      </c>
      <c r="J354" s="27">
        <v>300000</v>
      </c>
      <c r="K354" s="52">
        <f t="shared" si="131"/>
        <v>0</v>
      </c>
      <c r="L354" s="52">
        <f t="shared" si="131"/>
        <v>0</v>
      </c>
      <c r="M354" s="153">
        <f t="shared" si="131"/>
        <v>300000</v>
      </c>
      <c r="N354" s="55"/>
    </row>
    <row r="355" spans="1:14" ht="25.5">
      <c r="A355" s="3" t="s">
        <v>239</v>
      </c>
      <c r="B355" s="4" t="s">
        <v>13</v>
      </c>
      <c r="C355" s="4" t="s">
        <v>59</v>
      </c>
      <c r="D355" s="4" t="s">
        <v>252</v>
      </c>
      <c r="E355" s="4" t="s">
        <v>257</v>
      </c>
      <c r="F355" s="4" t="s">
        <v>240</v>
      </c>
      <c r="G355" s="4" t="s">
        <v>0</v>
      </c>
      <c r="H355" s="4" t="s">
        <v>0</v>
      </c>
      <c r="I355" s="32" t="s">
        <v>0</v>
      </c>
      <c r="J355" s="27">
        <v>300000</v>
      </c>
      <c r="K355" s="52">
        <f t="shared" si="131"/>
        <v>0</v>
      </c>
      <c r="L355" s="52">
        <f t="shared" si="131"/>
        <v>0</v>
      </c>
      <c r="M355" s="153">
        <f t="shared" si="131"/>
        <v>300000</v>
      </c>
      <c r="N355" s="55"/>
    </row>
    <row r="356" spans="1:14" ht="89.25">
      <c r="A356" s="3" t="s">
        <v>241</v>
      </c>
      <c r="B356" s="4" t="s">
        <v>13</v>
      </c>
      <c r="C356" s="4" t="s">
        <v>59</v>
      </c>
      <c r="D356" s="4" t="s">
        <v>252</v>
      </c>
      <c r="E356" s="4" t="s">
        <v>257</v>
      </c>
      <c r="F356" s="4" t="s">
        <v>242</v>
      </c>
      <c r="G356" s="4" t="s">
        <v>0</v>
      </c>
      <c r="H356" s="4" t="s">
        <v>0</v>
      </c>
      <c r="I356" s="32" t="s">
        <v>0</v>
      </c>
      <c r="J356" s="27">
        <v>300000</v>
      </c>
      <c r="K356" s="52">
        <f t="shared" si="131"/>
        <v>0</v>
      </c>
      <c r="L356" s="52">
        <f t="shared" si="131"/>
        <v>0</v>
      </c>
      <c r="M356" s="153">
        <f t="shared" si="131"/>
        <v>300000</v>
      </c>
      <c r="N356" s="55"/>
    </row>
    <row r="357" spans="1:14" ht="51">
      <c r="A357" s="5" t="s">
        <v>258</v>
      </c>
      <c r="B357" s="6" t="s">
        <v>13</v>
      </c>
      <c r="C357" s="6" t="s">
        <v>59</v>
      </c>
      <c r="D357" s="6" t="s">
        <v>252</v>
      </c>
      <c r="E357" s="6" t="s">
        <v>257</v>
      </c>
      <c r="F357" s="6" t="s">
        <v>242</v>
      </c>
      <c r="G357" s="6" t="s">
        <v>43</v>
      </c>
      <c r="H357" s="6" t="s">
        <v>0</v>
      </c>
      <c r="I357" s="33" t="s">
        <v>0</v>
      </c>
      <c r="J357" s="30">
        <v>300000</v>
      </c>
      <c r="K357" s="55"/>
      <c r="L357" s="55"/>
      <c r="M357" s="156">
        <f>J357+K357+L357</f>
        <v>300000</v>
      </c>
      <c r="N357" s="55"/>
    </row>
    <row r="358" spans="1:14" ht="25.5">
      <c r="A358" s="3" t="s">
        <v>159</v>
      </c>
      <c r="B358" s="4" t="s">
        <v>13</v>
      </c>
      <c r="C358" s="4" t="s">
        <v>59</v>
      </c>
      <c r="D358" s="4" t="s">
        <v>252</v>
      </c>
      <c r="E358" s="4" t="s">
        <v>160</v>
      </c>
      <c r="F358" s="4" t="s">
        <v>0</v>
      </c>
      <c r="G358" s="4" t="s">
        <v>0</v>
      </c>
      <c r="H358" s="4" t="s">
        <v>0</v>
      </c>
      <c r="I358" s="32" t="s">
        <v>0</v>
      </c>
      <c r="J358" s="27">
        <v>255004.69</v>
      </c>
      <c r="K358" s="52">
        <f t="shared" ref="K358:M358" si="132">K359</f>
        <v>0</v>
      </c>
      <c r="L358" s="52">
        <f t="shared" si="132"/>
        <v>232225.71</v>
      </c>
      <c r="M358" s="153">
        <f t="shared" si="132"/>
        <v>22778.98000000001</v>
      </c>
      <c r="N358" s="55"/>
    </row>
    <row r="359" spans="1:14" ht="25.5">
      <c r="A359" s="3" t="s">
        <v>259</v>
      </c>
      <c r="B359" s="4" t="s">
        <v>13</v>
      </c>
      <c r="C359" s="4" t="s">
        <v>59</v>
      </c>
      <c r="D359" s="4" t="s">
        <v>252</v>
      </c>
      <c r="E359" s="4" t="s">
        <v>260</v>
      </c>
      <c r="F359" s="4" t="s">
        <v>0</v>
      </c>
      <c r="G359" s="4" t="s">
        <v>0</v>
      </c>
      <c r="H359" s="4" t="s">
        <v>0</v>
      </c>
      <c r="I359" s="32" t="s">
        <v>0</v>
      </c>
      <c r="J359" s="27">
        <v>255004.69</v>
      </c>
      <c r="K359" s="52">
        <f t="shared" ref="K359:M359" si="133">K360+K366</f>
        <v>0</v>
      </c>
      <c r="L359" s="52">
        <f t="shared" si="133"/>
        <v>232225.71</v>
      </c>
      <c r="M359" s="153">
        <f t="shared" si="133"/>
        <v>22778.98000000001</v>
      </c>
      <c r="N359" s="55"/>
    </row>
    <row r="360" spans="1:14" ht="25.5">
      <c r="A360" s="3" t="s">
        <v>261</v>
      </c>
      <c r="B360" s="4" t="s">
        <v>13</v>
      </c>
      <c r="C360" s="4" t="s">
        <v>59</v>
      </c>
      <c r="D360" s="4" t="s">
        <v>252</v>
      </c>
      <c r="E360" s="4" t="s">
        <v>262</v>
      </c>
      <c r="F360" s="4" t="s">
        <v>0</v>
      </c>
      <c r="G360" s="4" t="s">
        <v>0</v>
      </c>
      <c r="H360" s="4" t="s">
        <v>0</v>
      </c>
      <c r="I360" s="32" t="s">
        <v>0</v>
      </c>
      <c r="J360" s="27">
        <v>49000</v>
      </c>
      <c r="K360" s="52">
        <f t="shared" ref="K360:M364" si="134">K361</f>
        <v>0</v>
      </c>
      <c r="L360" s="52">
        <f t="shared" si="134"/>
        <v>49000</v>
      </c>
      <c r="M360" s="153">
        <f t="shared" si="134"/>
        <v>0</v>
      </c>
      <c r="N360" s="55"/>
    </row>
    <row r="361" spans="1:14" ht="25.5">
      <c r="A361" s="3" t="s">
        <v>38</v>
      </c>
      <c r="B361" s="4" t="s">
        <v>13</v>
      </c>
      <c r="C361" s="4" t="s">
        <v>59</v>
      </c>
      <c r="D361" s="4" t="s">
        <v>252</v>
      </c>
      <c r="E361" s="4" t="s">
        <v>262</v>
      </c>
      <c r="F361" s="4" t="s">
        <v>39</v>
      </c>
      <c r="G361" s="4" t="s">
        <v>0</v>
      </c>
      <c r="H361" s="4" t="s">
        <v>0</v>
      </c>
      <c r="I361" s="32" t="s">
        <v>0</v>
      </c>
      <c r="J361" s="27">
        <v>49000</v>
      </c>
      <c r="K361" s="52">
        <f t="shared" si="134"/>
        <v>0</v>
      </c>
      <c r="L361" s="52">
        <f t="shared" si="134"/>
        <v>49000</v>
      </c>
      <c r="M361" s="153">
        <f t="shared" si="134"/>
        <v>0</v>
      </c>
      <c r="N361" s="55"/>
    </row>
    <row r="362" spans="1:14" ht="25.5">
      <c r="A362" s="3" t="s">
        <v>40</v>
      </c>
      <c r="B362" s="4" t="s">
        <v>13</v>
      </c>
      <c r="C362" s="4" t="s">
        <v>59</v>
      </c>
      <c r="D362" s="4" t="s">
        <v>252</v>
      </c>
      <c r="E362" s="4" t="s">
        <v>262</v>
      </c>
      <c r="F362" s="4" t="s">
        <v>41</v>
      </c>
      <c r="G362" s="4" t="s">
        <v>0</v>
      </c>
      <c r="H362" s="4" t="s">
        <v>0</v>
      </c>
      <c r="I362" s="32" t="s">
        <v>0</v>
      </c>
      <c r="J362" s="27">
        <v>49000</v>
      </c>
      <c r="K362" s="52">
        <f t="shared" si="134"/>
        <v>0</v>
      </c>
      <c r="L362" s="52">
        <f t="shared" si="134"/>
        <v>49000</v>
      </c>
      <c r="M362" s="153">
        <f t="shared" si="134"/>
        <v>0</v>
      </c>
      <c r="N362" s="55"/>
    </row>
    <row r="363" spans="1:14" ht="25.5">
      <c r="A363" s="3" t="s">
        <v>48</v>
      </c>
      <c r="B363" s="4" t="s">
        <v>13</v>
      </c>
      <c r="C363" s="4" t="s">
        <v>59</v>
      </c>
      <c r="D363" s="4" t="s">
        <v>252</v>
      </c>
      <c r="E363" s="4" t="s">
        <v>262</v>
      </c>
      <c r="F363" s="4" t="s">
        <v>49</v>
      </c>
      <c r="G363" s="4" t="s">
        <v>0</v>
      </c>
      <c r="H363" s="4" t="s">
        <v>0</v>
      </c>
      <c r="I363" s="32" t="s">
        <v>0</v>
      </c>
      <c r="J363" s="27">
        <v>49000</v>
      </c>
      <c r="K363" s="52">
        <f t="shared" si="134"/>
        <v>0</v>
      </c>
      <c r="L363" s="52">
        <f t="shared" si="134"/>
        <v>49000</v>
      </c>
      <c r="M363" s="153">
        <f t="shared" si="134"/>
        <v>0</v>
      </c>
      <c r="N363" s="55"/>
    </row>
    <row r="364" spans="1:14">
      <c r="A364" s="5" t="s">
        <v>66</v>
      </c>
      <c r="B364" s="6" t="s">
        <v>13</v>
      </c>
      <c r="C364" s="6" t="s">
        <v>59</v>
      </c>
      <c r="D364" s="6" t="s">
        <v>252</v>
      </c>
      <c r="E364" s="6" t="s">
        <v>262</v>
      </c>
      <c r="F364" s="6" t="s">
        <v>49</v>
      </c>
      <c r="G364" s="6" t="s">
        <v>67</v>
      </c>
      <c r="H364" s="6" t="s">
        <v>0</v>
      </c>
      <c r="I364" s="33" t="s">
        <v>0</v>
      </c>
      <c r="J364" s="30">
        <v>49000</v>
      </c>
      <c r="K364" s="54">
        <f t="shared" si="134"/>
        <v>0</v>
      </c>
      <c r="L364" s="54">
        <f t="shared" si="134"/>
        <v>49000</v>
      </c>
      <c r="M364" s="142">
        <f t="shared" si="134"/>
        <v>0</v>
      </c>
      <c r="N364" s="55"/>
    </row>
    <row r="365" spans="1:14" ht="25.5">
      <c r="A365" s="5" t="s">
        <v>122</v>
      </c>
      <c r="B365" s="6" t="s">
        <v>13</v>
      </c>
      <c r="C365" s="6" t="s">
        <v>59</v>
      </c>
      <c r="D365" s="6" t="s">
        <v>252</v>
      </c>
      <c r="E365" s="6" t="s">
        <v>262</v>
      </c>
      <c r="F365" s="6" t="s">
        <v>49</v>
      </c>
      <c r="G365" s="6" t="s">
        <v>67</v>
      </c>
      <c r="H365" s="6" t="s">
        <v>0</v>
      </c>
      <c r="I365" s="33" t="s">
        <v>123</v>
      </c>
      <c r="J365" s="30">
        <v>49000</v>
      </c>
      <c r="K365" s="55"/>
      <c r="L365" s="55">
        <f>[1]Sheet1!$P$215</f>
        <v>49000</v>
      </c>
      <c r="M365" s="156">
        <f>J365-L365</f>
        <v>0</v>
      </c>
      <c r="N365" s="55"/>
    </row>
    <row r="366" spans="1:14" ht="38.25">
      <c r="A366" s="3" t="s">
        <v>263</v>
      </c>
      <c r="B366" s="4" t="s">
        <v>13</v>
      </c>
      <c r="C366" s="4" t="s">
        <v>59</v>
      </c>
      <c r="D366" s="4" t="s">
        <v>252</v>
      </c>
      <c r="E366" s="4" t="s">
        <v>264</v>
      </c>
      <c r="F366" s="4" t="s">
        <v>0</v>
      </c>
      <c r="G366" s="4" t="s">
        <v>0</v>
      </c>
      <c r="H366" s="4" t="s">
        <v>0</v>
      </c>
      <c r="I366" s="32" t="s">
        <v>0</v>
      </c>
      <c r="J366" s="27">
        <v>206004.69</v>
      </c>
      <c r="K366" s="52">
        <f t="shared" ref="K366:M370" si="135">K367</f>
        <v>0</v>
      </c>
      <c r="L366" s="52">
        <f t="shared" si="135"/>
        <v>183225.71</v>
      </c>
      <c r="M366" s="153">
        <f t="shared" si="135"/>
        <v>22778.98000000001</v>
      </c>
      <c r="N366" s="55"/>
    </row>
    <row r="367" spans="1:14" ht="25.5">
      <c r="A367" s="3" t="s">
        <v>38</v>
      </c>
      <c r="B367" s="4" t="s">
        <v>13</v>
      </c>
      <c r="C367" s="4" t="s">
        <v>59</v>
      </c>
      <c r="D367" s="4" t="s">
        <v>252</v>
      </c>
      <c r="E367" s="4" t="s">
        <v>264</v>
      </c>
      <c r="F367" s="4" t="s">
        <v>39</v>
      </c>
      <c r="G367" s="4" t="s">
        <v>0</v>
      </c>
      <c r="H367" s="4" t="s">
        <v>0</v>
      </c>
      <c r="I367" s="32" t="s">
        <v>0</v>
      </c>
      <c r="J367" s="27">
        <v>206004.69</v>
      </c>
      <c r="K367" s="52">
        <f t="shared" si="135"/>
        <v>0</v>
      </c>
      <c r="L367" s="52">
        <f t="shared" si="135"/>
        <v>183225.71</v>
      </c>
      <c r="M367" s="153">
        <f t="shared" si="135"/>
        <v>22778.98000000001</v>
      </c>
      <c r="N367" s="55"/>
    </row>
    <row r="368" spans="1:14" ht="25.5">
      <c r="A368" s="3" t="s">
        <v>40</v>
      </c>
      <c r="B368" s="4" t="s">
        <v>13</v>
      </c>
      <c r="C368" s="4" t="s">
        <v>59</v>
      </c>
      <c r="D368" s="4" t="s">
        <v>252</v>
      </c>
      <c r="E368" s="4" t="s">
        <v>264</v>
      </c>
      <c r="F368" s="4" t="s">
        <v>41</v>
      </c>
      <c r="G368" s="4" t="s">
        <v>0</v>
      </c>
      <c r="H368" s="4" t="s">
        <v>0</v>
      </c>
      <c r="I368" s="32" t="s">
        <v>0</v>
      </c>
      <c r="J368" s="27">
        <v>206004.69</v>
      </c>
      <c r="K368" s="52">
        <f t="shared" si="135"/>
        <v>0</v>
      </c>
      <c r="L368" s="52">
        <f t="shared" si="135"/>
        <v>183225.71</v>
      </c>
      <c r="M368" s="153">
        <f t="shared" si="135"/>
        <v>22778.98000000001</v>
      </c>
      <c r="N368" s="55"/>
    </row>
    <row r="369" spans="1:15" ht="25.5">
      <c r="A369" s="3" t="s">
        <v>48</v>
      </c>
      <c r="B369" s="4" t="s">
        <v>13</v>
      </c>
      <c r="C369" s="4" t="s">
        <v>59</v>
      </c>
      <c r="D369" s="4" t="s">
        <v>252</v>
      </c>
      <c r="E369" s="4" t="s">
        <v>264</v>
      </c>
      <c r="F369" s="4" t="s">
        <v>49</v>
      </c>
      <c r="G369" s="4" t="s">
        <v>0</v>
      </c>
      <c r="H369" s="4" t="s">
        <v>0</v>
      </c>
      <c r="I369" s="32" t="s">
        <v>0</v>
      </c>
      <c r="J369" s="27">
        <v>206004.69</v>
      </c>
      <c r="K369" s="52">
        <f t="shared" si="135"/>
        <v>0</v>
      </c>
      <c r="L369" s="52">
        <f t="shared" si="135"/>
        <v>183225.71</v>
      </c>
      <c r="M369" s="153">
        <f t="shared" si="135"/>
        <v>22778.98000000001</v>
      </c>
      <c r="N369" s="55"/>
    </row>
    <row r="370" spans="1:15">
      <c r="A370" s="5" t="s">
        <v>66</v>
      </c>
      <c r="B370" s="6" t="s">
        <v>13</v>
      </c>
      <c r="C370" s="6" t="s">
        <v>59</v>
      </c>
      <c r="D370" s="6" t="s">
        <v>252</v>
      </c>
      <c r="E370" s="6" t="s">
        <v>264</v>
      </c>
      <c r="F370" s="6" t="s">
        <v>49</v>
      </c>
      <c r="G370" s="6" t="s">
        <v>67</v>
      </c>
      <c r="H370" s="6" t="s">
        <v>0</v>
      </c>
      <c r="I370" s="33" t="s">
        <v>0</v>
      </c>
      <c r="J370" s="30">
        <v>206004.69</v>
      </c>
      <c r="K370" s="54">
        <f t="shared" si="135"/>
        <v>0</v>
      </c>
      <c r="L370" s="54">
        <f t="shared" si="135"/>
        <v>183225.71</v>
      </c>
      <c r="M370" s="142">
        <f t="shared" si="135"/>
        <v>22778.98000000001</v>
      </c>
      <c r="N370" s="55"/>
    </row>
    <row r="371" spans="1:15" ht="25.5">
      <c r="A371" s="5" t="s">
        <v>122</v>
      </c>
      <c r="B371" s="6" t="s">
        <v>13</v>
      </c>
      <c r="C371" s="6" t="s">
        <v>59</v>
      </c>
      <c r="D371" s="6" t="s">
        <v>252</v>
      </c>
      <c r="E371" s="6" t="s">
        <v>264</v>
      </c>
      <c r="F371" s="6" t="s">
        <v>49</v>
      </c>
      <c r="G371" s="6" t="s">
        <v>67</v>
      </c>
      <c r="H371" s="6" t="s">
        <v>0</v>
      </c>
      <c r="I371" s="110" t="s">
        <v>123</v>
      </c>
      <c r="J371" s="116">
        <v>206004.69</v>
      </c>
      <c r="K371" s="56"/>
      <c r="L371" s="61">
        <f>[1]Sheet1!$P$216</f>
        <v>183225.71</v>
      </c>
      <c r="M371" s="158">
        <f>J371-L371</f>
        <v>22778.98000000001</v>
      </c>
      <c r="N371" s="55"/>
    </row>
    <row r="372" spans="1:15" ht="25.5">
      <c r="A372" s="5" t="s">
        <v>410</v>
      </c>
      <c r="B372" s="6">
        <v>802</v>
      </c>
      <c r="C372" s="6" t="s">
        <v>59</v>
      </c>
      <c r="D372" s="6">
        <v>12</v>
      </c>
      <c r="E372" s="39">
        <v>9950091002</v>
      </c>
      <c r="F372" s="6">
        <v>245</v>
      </c>
      <c r="G372" s="6">
        <v>226</v>
      </c>
      <c r="H372" s="33"/>
      <c r="I372" s="67">
        <v>1130</v>
      </c>
      <c r="J372" s="30">
        <v>200000</v>
      </c>
      <c r="K372" s="55"/>
      <c r="L372" s="55"/>
      <c r="M372" s="156">
        <f>J372+K372+L372</f>
        <v>200000</v>
      </c>
      <c r="N372" s="55"/>
    </row>
    <row r="373" spans="1:15">
      <c r="A373" s="7" t="s">
        <v>265</v>
      </c>
      <c r="B373" s="8" t="s">
        <v>13</v>
      </c>
      <c r="C373" s="8" t="s">
        <v>228</v>
      </c>
      <c r="D373" s="8" t="s">
        <v>0</v>
      </c>
      <c r="E373" s="8" t="s">
        <v>0</v>
      </c>
      <c r="F373" s="8" t="s">
        <v>0</v>
      </c>
      <c r="G373" s="8" t="s">
        <v>0</v>
      </c>
      <c r="H373" s="8" t="s">
        <v>0</v>
      </c>
      <c r="I373" s="117" t="s">
        <v>0</v>
      </c>
      <c r="J373" s="38">
        <v>120629707.45</v>
      </c>
      <c r="K373" s="62">
        <f>K374+K410</f>
        <v>0</v>
      </c>
      <c r="L373" s="62">
        <f>L374+L410</f>
        <v>36712341.979999997</v>
      </c>
      <c r="M373" s="165">
        <f>M374+M410</f>
        <v>83917365.470000014</v>
      </c>
      <c r="N373" s="165">
        <f>L373/J373*100</f>
        <v>30.43391446109322</v>
      </c>
      <c r="O373" s="43">
        <f>J373-L373</f>
        <v>83917365.469999999</v>
      </c>
    </row>
    <row r="374" spans="1:15">
      <c r="A374" s="9" t="s">
        <v>266</v>
      </c>
      <c r="B374" s="10" t="s">
        <v>13</v>
      </c>
      <c r="C374" s="10" t="s">
        <v>228</v>
      </c>
      <c r="D374" s="10" t="s">
        <v>15</v>
      </c>
      <c r="E374" s="10" t="s">
        <v>0</v>
      </c>
      <c r="F374" s="10" t="s">
        <v>0</v>
      </c>
      <c r="G374" s="10" t="s">
        <v>0</v>
      </c>
      <c r="H374" s="10" t="s">
        <v>0</v>
      </c>
      <c r="I374" s="10" t="s">
        <v>0</v>
      </c>
      <c r="J374" s="23">
        <v>1829077.2</v>
      </c>
      <c r="K374" s="48">
        <f>K375+K383+K397</f>
        <v>0</v>
      </c>
      <c r="L374" s="48">
        <f>L375+L383+L397</f>
        <v>1072718.81</v>
      </c>
      <c r="M374" s="155">
        <f>M375+M383+M397</f>
        <v>756358.3899999999</v>
      </c>
      <c r="N374" s="155">
        <f>L374/J374*100</f>
        <v>58.648088227221905</v>
      </c>
    </row>
    <row r="375" spans="1:15" ht="38.25">
      <c r="A375" s="3" t="s">
        <v>267</v>
      </c>
      <c r="B375" s="4" t="s">
        <v>13</v>
      </c>
      <c r="C375" s="4" t="s">
        <v>228</v>
      </c>
      <c r="D375" s="4" t="s">
        <v>15</v>
      </c>
      <c r="E375" s="4" t="s">
        <v>268</v>
      </c>
      <c r="F375" s="4" t="s">
        <v>0</v>
      </c>
      <c r="G375" s="4" t="s">
        <v>0</v>
      </c>
      <c r="H375" s="4" t="s">
        <v>0</v>
      </c>
      <c r="I375" s="4" t="s">
        <v>0</v>
      </c>
      <c r="J375" s="21">
        <v>270300</v>
      </c>
      <c r="K375" s="49">
        <f t="shared" ref="K375:M381" si="136">K376</f>
        <v>0</v>
      </c>
      <c r="L375" s="49">
        <f t="shared" si="136"/>
        <v>0</v>
      </c>
      <c r="M375" s="153">
        <f t="shared" si="136"/>
        <v>270300</v>
      </c>
      <c r="N375" s="55"/>
    </row>
    <row r="376" spans="1:15" ht="38.25">
      <c r="A376" s="3" t="s">
        <v>269</v>
      </c>
      <c r="B376" s="4" t="s">
        <v>13</v>
      </c>
      <c r="C376" s="4" t="s">
        <v>228</v>
      </c>
      <c r="D376" s="4" t="s">
        <v>15</v>
      </c>
      <c r="E376" s="4" t="s">
        <v>270</v>
      </c>
      <c r="F376" s="4" t="s">
        <v>0</v>
      </c>
      <c r="G376" s="4" t="s">
        <v>0</v>
      </c>
      <c r="H376" s="4" t="s">
        <v>0</v>
      </c>
      <c r="I376" s="4" t="s">
        <v>0</v>
      </c>
      <c r="J376" s="21">
        <v>270300</v>
      </c>
      <c r="K376" s="49">
        <f t="shared" si="136"/>
        <v>0</v>
      </c>
      <c r="L376" s="49">
        <f t="shared" si="136"/>
        <v>0</v>
      </c>
      <c r="M376" s="153">
        <f t="shared" si="136"/>
        <v>270300</v>
      </c>
      <c r="N376" s="55"/>
    </row>
    <row r="377" spans="1:15" ht="38.25">
      <c r="A377" s="3" t="s">
        <v>271</v>
      </c>
      <c r="B377" s="4" t="s">
        <v>13</v>
      </c>
      <c r="C377" s="4" t="s">
        <v>228</v>
      </c>
      <c r="D377" s="4" t="s">
        <v>15</v>
      </c>
      <c r="E377" s="4">
        <v>2030010030</v>
      </c>
      <c r="F377" s="4" t="s">
        <v>0</v>
      </c>
      <c r="G377" s="4" t="s">
        <v>0</v>
      </c>
      <c r="H377" s="4" t="s">
        <v>0</v>
      </c>
      <c r="I377" s="4" t="s">
        <v>0</v>
      </c>
      <c r="J377" s="21">
        <v>270300</v>
      </c>
      <c r="K377" s="49">
        <f t="shared" si="136"/>
        <v>0</v>
      </c>
      <c r="L377" s="49">
        <f t="shared" si="136"/>
        <v>0</v>
      </c>
      <c r="M377" s="153">
        <f t="shared" si="136"/>
        <v>270300</v>
      </c>
      <c r="N377" s="55"/>
    </row>
    <row r="378" spans="1:15" ht="25.5">
      <c r="A378" s="3" t="s">
        <v>38</v>
      </c>
      <c r="B378" s="4" t="s">
        <v>13</v>
      </c>
      <c r="C378" s="4" t="s">
        <v>228</v>
      </c>
      <c r="D378" s="4" t="s">
        <v>15</v>
      </c>
      <c r="E378" s="4">
        <v>2030010030</v>
      </c>
      <c r="F378" s="4" t="s">
        <v>39</v>
      </c>
      <c r="G378" s="4" t="s">
        <v>0</v>
      </c>
      <c r="H378" s="4" t="s">
        <v>0</v>
      </c>
      <c r="I378" s="4" t="s">
        <v>0</v>
      </c>
      <c r="J378" s="21">
        <v>270300</v>
      </c>
      <c r="K378" s="49">
        <f t="shared" si="136"/>
        <v>0</v>
      </c>
      <c r="L378" s="49">
        <f t="shared" si="136"/>
        <v>0</v>
      </c>
      <c r="M378" s="153">
        <f t="shared" si="136"/>
        <v>270300</v>
      </c>
      <c r="N378" s="55"/>
    </row>
    <row r="379" spans="1:15" ht="25.5">
      <c r="A379" s="3" t="s">
        <v>40</v>
      </c>
      <c r="B379" s="4" t="s">
        <v>13</v>
      </c>
      <c r="C379" s="4" t="s">
        <v>228</v>
      </c>
      <c r="D379" s="4" t="s">
        <v>15</v>
      </c>
      <c r="E379" s="4">
        <v>2030010030</v>
      </c>
      <c r="F379" s="4" t="s">
        <v>41</v>
      </c>
      <c r="G379" s="4" t="s">
        <v>0</v>
      </c>
      <c r="H379" s="4" t="s">
        <v>0</v>
      </c>
      <c r="I379" s="4" t="s">
        <v>0</v>
      </c>
      <c r="J379" s="21">
        <v>270300</v>
      </c>
      <c r="K379" s="49">
        <f>K380</f>
        <v>0</v>
      </c>
      <c r="L379" s="49">
        <f>L380</f>
        <v>0</v>
      </c>
      <c r="M379" s="153">
        <f>M380</f>
        <v>270300</v>
      </c>
      <c r="N379" s="55"/>
    </row>
    <row r="380" spans="1:15" ht="25.5">
      <c r="A380" s="3" t="s">
        <v>48</v>
      </c>
      <c r="B380" s="4" t="s">
        <v>13</v>
      </c>
      <c r="C380" s="4" t="s">
        <v>228</v>
      </c>
      <c r="D380" s="4" t="s">
        <v>15</v>
      </c>
      <c r="E380" s="4">
        <v>2030010030</v>
      </c>
      <c r="F380" s="4" t="s">
        <v>49</v>
      </c>
      <c r="G380" s="4" t="s">
        <v>0</v>
      </c>
      <c r="H380" s="4" t="s">
        <v>0</v>
      </c>
      <c r="I380" s="4" t="s">
        <v>0</v>
      </c>
      <c r="J380" s="21">
        <v>270300</v>
      </c>
      <c r="K380" s="49">
        <f t="shared" si="136"/>
        <v>0</v>
      </c>
      <c r="L380" s="49">
        <f t="shared" si="136"/>
        <v>0</v>
      </c>
      <c r="M380" s="153">
        <f t="shared" si="136"/>
        <v>270300</v>
      </c>
      <c r="N380" s="55"/>
    </row>
    <row r="381" spans="1:15">
      <c r="A381" s="5" t="s">
        <v>66</v>
      </c>
      <c r="B381" s="6" t="s">
        <v>13</v>
      </c>
      <c r="C381" s="6" t="s">
        <v>228</v>
      </c>
      <c r="D381" s="6" t="s">
        <v>15</v>
      </c>
      <c r="E381" s="4">
        <v>2030010030</v>
      </c>
      <c r="F381" s="6" t="s">
        <v>49</v>
      </c>
      <c r="G381" s="6" t="s">
        <v>67</v>
      </c>
      <c r="H381" s="6" t="s">
        <v>0</v>
      </c>
      <c r="I381" s="6" t="s">
        <v>0</v>
      </c>
      <c r="J381" s="24">
        <v>270300</v>
      </c>
      <c r="K381" s="60">
        <f t="shared" si="136"/>
        <v>0</v>
      </c>
      <c r="L381" s="60">
        <f t="shared" si="136"/>
        <v>0</v>
      </c>
      <c r="M381" s="142">
        <f t="shared" si="136"/>
        <v>270300</v>
      </c>
      <c r="N381" s="55"/>
    </row>
    <row r="382" spans="1:15" ht="25.5">
      <c r="A382" s="5" t="s">
        <v>122</v>
      </c>
      <c r="B382" s="6" t="s">
        <v>13</v>
      </c>
      <c r="C382" s="6" t="s">
        <v>228</v>
      </c>
      <c r="D382" s="6" t="s">
        <v>15</v>
      </c>
      <c r="E382" s="6">
        <v>2030010030</v>
      </c>
      <c r="F382" s="6" t="s">
        <v>49</v>
      </c>
      <c r="G382" s="6" t="s">
        <v>67</v>
      </c>
      <c r="H382" s="6" t="s">
        <v>0</v>
      </c>
      <c r="I382" s="6" t="s">
        <v>123</v>
      </c>
      <c r="J382" s="24">
        <v>270300</v>
      </c>
      <c r="K382" s="55"/>
      <c r="L382" s="50"/>
      <c r="M382" s="156">
        <f>J382+K382+L382</f>
        <v>270300</v>
      </c>
      <c r="N382" s="55"/>
    </row>
    <row r="383" spans="1:15" ht="25.5">
      <c r="A383" s="3" t="s">
        <v>159</v>
      </c>
      <c r="B383" s="4" t="s">
        <v>13</v>
      </c>
      <c r="C383" s="4" t="s">
        <v>228</v>
      </c>
      <c r="D383" s="4" t="s">
        <v>15</v>
      </c>
      <c r="E383" s="4" t="s">
        <v>160</v>
      </c>
      <c r="F383" s="4" t="s">
        <v>0</v>
      </c>
      <c r="G383" s="4" t="s">
        <v>0</v>
      </c>
      <c r="H383" s="4" t="s">
        <v>0</v>
      </c>
      <c r="I383" s="4" t="s">
        <v>0</v>
      </c>
      <c r="J383" s="21">
        <v>238165</v>
      </c>
      <c r="K383" s="49">
        <f t="shared" ref="K383:M386" si="137">K384</f>
        <v>0</v>
      </c>
      <c r="L383" s="49">
        <f t="shared" si="137"/>
        <v>238165</v>
      </c>
      <c r="M383" s="153">
        <f t="shared" si="137"/>
        <v>0</v>
      </c>
      <c r="N383" s="55"/>
    </row>
    <row r="384" spans="1:15" ht="25.5">
      <c r="A384" s="3" t="s">
        <v>161</v>
      </c>
      <c r="B384" s="4" t="s">
        <v>13</v>
      </c>
      <c r="C384" s="4" t="s">
        <v>228</v>
      </c>
      <c r="D384" s="4" t="s">
        <v>15</v>
      </c>
      <c r="E384" s="4" t="s">
        <v>162</v>
      </c>
      <c r="F384" s="4" t="s">
        <v>0</v>
      </c>
      <c r="G384" s="4" t="s">
        <v>0</v>
      </c>
      <c r="H384" s="4" t="s">
        <v>0</v>
      </c>
      <c r="I384" s="4" t="s">
        <v>0</v>
      </c>
      <c r="J384" s="21">
        <v>238165</v>
      </c>
      <c r="K384" s="49">
        <f t="shared" si="137"/>
        <v>0</v>
      </c>
      <c r="L384" s="49">
        <f t="shared" si="137"/>
        <v>238165</v>
      </c>
      <c r="M384" s="153">
        <f t="shared" si="137"/>
        <v>0</v>
      </c>
      <c r="N384" s="55"/>
    </row>
    <row r="385" spans="1:14" ht="25.5">
      <c r="A385" s="3" t="s">
        <v>163</v>
      </c>
      <c r="B385" s="4" t="s">
        <v>13</v>
      </c>
      <c r="C385" s="4" t="s">
        <v>228</v>
      </c>
      <c r="D385" s="4" t="s">
        <v>15</v>
      </c>
      <c r="E385" s="4" t="s">
        <v>164</v>
      </c>
      <c r="F385" s="4" t="s">
        <v>0</v>
      </c>
      <c r="G385" s="4" t="s">
        <v>0</v>
      </c>
      <c r="H385" s="4" t="s">
        <v>0</v>
      </c>
      <c r="I385" s="4" t="s">
        <v>0</v>
      </c>
      <c r="J385" s="21">
        <v>238165</v>
      </c>
      <c r="K385" s="49">
        <f t="shared" si="137"/>
        <v>0</v>
      </c>
      <c r="L385" s="49">
        <f t="shared" si="137"/>
        <v>238165</v>
      </c>
      <c r="M385" s="153">
        <f t="shared" si="137"/>
        <v>0</v>
      </c>
      <c r="N385" s="55"/>
    </row>
    <row r="386" spans="1:14" ht="25.5">
      <c r="A386" s="3" t="s">
        <v>38</v>
      </c>
      <c r="B386" s="4" t="s">
        <v>13</v>
      </c>
      <c r="C386" s="4" t="s">
        <v>228</v>
      </c>
      <c r="D386" s="4" t="s">
        <v>15</v>
      </c>
      <c r="E386" s="4" t="s">
        <v>164</v>
      </c>
      <c r="F386" s="4" t="s">
        <v>39</v>
      </c>
      <c r="G386" s="4" t="s">
        <v>0</v>
      </c>
      <c r="H386" s="4" t="s">
        <v>0</v>
      </c>
      <c r="I386" s="4" t="s">
        <v>0</v>
      </c>
      <c r="J386" s="21">
        <v>238165</v>
      </c>
      <c r="K386" s="49">
        <f t="shared" si="137"/>
        <v>0</v>
      </c>
      <c r="L386" s="49">
        <f t="shared" si="137"/>
        <v>238165</v>
      </c>
      <c r="M386" s="153">
        <f t="shared" si="137"/>
        <v>0</v>
      </c>
      <c r="N386" s="55"/>
    </row>
    <row r="387" spans="1:14" ht="25.5">
      <c r="A387" s="3" t="s">
        <v>40</v>
      </c>
      <c r="B387" s="4" t="s">
        <v>13</v>
      </c>
      <c r="C387" s="4" t="s">
        <v>228</v>
      </c>
      <c r="D387" s="4" t="s">
        <v>15</v>
      </c>
      <c r="E387" s="4" t="s">
        <v>164</v>
      </c>
      <c r="F387" s="4" t="s">
        <v>41</v>
      </c>
      <c r="G387" s="4" t="s">
        <v>0</v>
      </c>
      <c r="H387" s="4" t="s">
        <v>0</v>
      </c>
      <c r="I387" s="4" t="s">
        <v>0</v>
      </c>
      <c r="J387" s="21">
        <v>238165</v>
      </c>
      <c r="K387" s="49">
        <f>K390+K388+K389</f>
        <v>0</v>
      </c>
      <c r="L387" s="49">
        <f t="shared" ref="L387:M387" si="138">L390+L388+L389</f>
        <v>238165</v>
      </c>
      <c r="M387" s="49">
        <f t="shared" si="138"/>
        <v>0</v>
      </c>
      <c r="N387" s="55"/>
    </row>
    <row r="388" spans="1:14">
      <c r="A388" s="3"/>
      <c r="B388" s="6" t="s">
        <v>13</v>
      </c>
      <c r="C388" s="6" t="s">
        <v>228</v>
      </c>
      <c r="D388" s="6" t="s">
        <v>15</v>
      </c>
      <c r="E388" s="11" t="s">
        <v>164</v>
      </c>
      <c r="F388" s="6">
        <v>243</v>
      </c>
      <c r="G388" s="6" t="s">
        <v>89</v>
      </c>
      <c r="H388" s="6" t="s">
        <v>0</v>
      </c>
      <c r="I388" s="6" t="s">
        <v>117</v>
      </c>
      <c r="J388" s="21">
        <v>12000</v>
      </c>
      <c r="K388" s="49"/>
      <c r="L388" s="73">
        <f>[1]Sheet1!$P$226</f>
        <v>12000</v>
      </c>
      <c r="M388" s="157">
        <f>J388-L388</f>
        <v>0</v>
      </c>
      <c r="N388" s="55"/>
    </row>
    <row r="389" spans="1:14">
      <c r="A389" s="3"/>
      <c r="B389" s="6" t="s">
        <v>13</v>
      </c>
      <c r="C389" s="6" t="s">
        <v>228</v>
      </c>
      <c r="D389" s="6" t="s">
        <v>15</v>
      </c>
      <c r="E389" s="11" t="s">
        <v>164</v>
      </c>
      <c r="F389" s="6">
        <v>243</v>
      </c>
      <c r="G389" s="6">
        <v>344</v>
      </c>
      <c r="H389" s="6" t="s">
        <v>0</v>
      </c>
      <c r="I389" s="6">
        <v>1112</v>
      </c>
      <c r="J389" s="21">
        <v>150064</v>
      </c>
      <c r="K389" s="49"/>
      <c r="L389" s="73">
        <f>[1]Sheet1!$P$227</f>
        <v>150064</v>
      </c>
      <c r="M389" s="157">
        <f>J389-L389</f>
        <v>0</v>
      </c>
      <c r="N389" s="55"/>
    </row>
    <row r="390" spans="1:14" ht="25.5">
      <c r="A390" s="3" t="s">
        <v>48</v>
      </c>
      <c r="B390" s="4" t="s">
        <v>13</v>
      </c>
      <c r="C390" s="4" t="s">
        <v>228</v>
      </c>
      <c r="D390" s="4" t="s">
        <v>15</v>
      </c>
      <c r="E390" s="4" t="s">
        <v>164</v>
      </c>
      <c r="F390" s="4" t="s">
        <v>49</v>
      </c>
      <c r="G390" s="4" t="s">
        <v>0</v>
      </c>
      <c r="H390" s="4" t="s">
        <v>0</v>
      </c>
      <c r="I390" s="4" t="s">
        <v>0</v>
      </c>
      <c r="J390" s="21">
        <v>76101</v>
      </c>
      <c r="K390" s="49">
        <f>K391+K395+K393+K394</f>
        <v>0</v>
      </c>
      <c r="L390" s="49">
        <f t="shared" ref="L390:M390" si="139">L391+L395+L393+L394</f>
        <v>76101</v>
      </c>
      <c r="M390" s="49">
        <f t="shared" si="139"/>
        <v>0</v>
      </c>
      <c r="N390" s="55"/>
    </row>
    <row r="391" spans="1:14" ht="25.5">
      <c r="A391" s="5" t="s">
        <v>88</v>
      </c>
      <c r="B391" s="6" t="s">
        <v>13</v>
      </c>
      <c r="C391" s="6" t="s">
        <v>228</v>
      </c>
      <c r="D391" s="6" t="s">
        <v>15</v>
      </c>
      <c r="E391" s="6" t="s">
        <v>164</v>
      </c>
      <c r="F391" s="6">
        <v>244</v>
      </c>
      <c r="G391" s="6" t="s">
        <v>89</v>
      </c>
      <c r="H391" s="6" t="s">
        <v>0</v>
      </c>
      <c r="I391" s="6" t="s">
        <v>0</v>
      </c>
      <c r="J391" s="24">
        <v>0</v>
      </c>
      <c r="K391" s="60">
        <f t="shared" ref="K391:M391" si="140">K392</f>
        <v>0</v>
      </c>
      <c r="L391" s="60"/>
      <c r="M391" s="142">
        <f t="shared" si="140"/>
        <v>0</v>
      </c>
      <c r="N391" s="55"/>
    </row>
    <row r="392" spans="1:14" ht="25.5">
      <c r="A392" s="5" t="s">
        <v>272</v>
      </c>
      <c r="B392" s="6" t="s">
        <v>13</v>
      </c>
      <c r="C392" s="6" t="s">
        <v>228</v>
      </c>
      <c r="D392" s="6" t="s">
        <v>15</v>
      </c>
      <c r="E392" s="11" t="s">
        <v>164</v>
      </c>
      <c r="F392" s="6" t="s">
        <v>49</v>
      </c>
      <c r="G392" s="6" t="s">
        <v>89</v>
      </c>
      <c r="H392" s="6" t="s">
        <v>0</v>
      </c>
      <c r="I392" s="6" t="s">
        <v>117</v>
      </c>
      <c r="J392" s="34">
        <v>0</v>
      </c>
      <c r="K392" s="56"/>
      <c r="L392" s="61"/>
      <c r="M392" s="156">
        <f>J392+K392+L392</f>
        <v>0</v>
      </c>
      <c r="N392" s="55"/>
    </row>
    <row r="393" spans="1:14">
      <c r="A393" s="41" t="s">
        <v>128</v>
      </c>
      <c r="B393" s="6" t="s">
        <v>13</v>
      </c>
      <c r="C393" s="6" t="s">
        <v>228</v>
      </c>
      <c r="D393" s="6" t="s">
        <v>15</v>
      </c>
      <c r="E393" s="6" t="s">
        <v>164</v>
      </c>
      <c r="F393" s="6" t="s">
        <v>49</v>
      </c>
      <c r="G393" s="6">
        <v>310</v>
      </c>
      <c r="H393" s="6"/>
      <c r="I393" s="33">
        <v>1116</v>
      </c>
      <c r="J393" s="30">
        <v>0</v>
      </c>
      <c r="K393" s="55"/>
      <c r="L393" s="55"/>
      <c r="M393" s="156">
        <f>J393+K393+L393</f>
        <v>0</v>
      </c>
      <c r="N393" s="55"/>
    </row>
    <row r="394" spans="1:14">
      <c r="A394" s="41"/>
      <c r="B394" s="6" t="s">
        <v>13</v>
      </c>
      <c r="C394" s="6" t="s">
        <v>228</v>
      </c>
      <c r="D394" s="6" t="s">
        <v>15</v>
      </c>
      <c r="E394" s="6" t="s">
        <v>164</v>
      </c>
      <c r="F394" s="6" t="s">
        <v>49</v>
      </c>
      <c r="G394" s="6">
        <v>344</v>
      </c>
      <c r="H394" s="6"/>
      <c r="I394" s="33">
        <v>1112</v>
      </c>
      <c r="J394" s="30">
        <v>76101</v>
      </c>
      <c r="K394" s="55"/>
      <c r="L394" s="55">
        <f>[1]Sheet1!$P$230</f>
        <v>76101</v>
      </c>
      <c r="M394" s="156">
        <f>J394-L394</f>
        <v>0</v>
      </c>
      <c r="N394" s="55"/>
    </row>
    <row r="395" spans="1:14">
      <c r="A395" s="5"/>
      <c r="B395" s="6" t="s">
        <v>13</v>
      </c>
      <c r="C395" s="6" t="s">
        <v>228</v>
      </c>
      <c r="D395" s="6" t="s">
        <v>15</v>
      </c>
      <c r="E395" s="6" t="s">
        <v>164</v>
      </c>
      <c r="F395" s="6" t="s">
        <v>49</v>
      </c>
      <c r="G395" s="6">
        <v>346</v>
      </c>
      <c r="H395" s="6"/>
      <c r="I395" s="33"/>
      <c r="J395" s="30">
        <v>0</v>
      </c>
      <c r="K395" s="54">
        <f t="shared" ref="K395:M395" si="141">K396</f>
        <v>0</v>
      </c>
      <c r="L395" s="54"/>
      <c r="M395" s="142">
        <f t="shared" si="141"/>
        <v>0</v>
      </c>
      <c r="N395" s="55"/>
    </row>
    <row r="396" spans="1:14">
      <c r="A396" s="41" t="s">
        <v>415</v>
      </c>
      <c r="B396" s="6" t="s">
        <v>13</v>
      </c>
      <c r="C396" s="6" t="s">
        <v>228</v>
      </c>
      <c r="D396" s="6" t="s">
        <v>15</v>
      </c>
      <c r="E396" s="6" t="s">
        <v>164</v>
      </c>
      <c r="F396" s="6" t="s">
        <v>49</v>
      </c>
      <c r="G396" s="6">
        <v>346</v>
      </c>
      <c r="H396" s="6"/>
      <c r="I396" s="6">
        <v>1123</v>
      </c>
      <c r="J396" s="42">
        <v>0</v>
      </c>
      <c r="K396" s="109"/>
      <c r="L396" s="119"/>
      <c r="M396" s="156">
        <f>J396+K396+L396</f>
        <v>0</v>
      </c>
      <c r="N396" s="55"/>
    </row>
    <row r="397" spans="1:14">
      <c r="A397" s="3" t="s">
        <v>18</v>
      </c>
      <c r="B397" s="4" t="s">
        <v>13</v>
      </c>
      <c r="C397" s="4" t="s">
        <v>228</v>
      </c>
      <c r="D397" s="4" t="s">
        <v>15</v>
      </c>
      <c r="E397" s="4" t="s">
        <v>19</v>
      </c>
      <c r="F397" s="4" t="s">
        <v>0</v>
      </c>
      <c r="G397" s="4" t="s">
        <v>0</v>
      </c>
      <c r="H397" s="4" t="s">
        <v>0</v>
      </c>
      <c r="I397" s="4" t="s">
        <v>0</v>
      </c>
      <c r="J397" s="21">
        <v>1320612.2</v>
      </c>
      <c r="K397" s="49">
        <f t="shared" ref="K397:M403" si="142">K398</f>
        <v>0</v>
      </c>
      <c r="L397" s="49">
        <f t="shared" si="142"/>
        <v>834553.81</v>
      </c>
      <c r="M397" s="153">
        <f t="shared" si="142"/>
        <v>486058.3899999999</v>
      </c>
      <c r="N397" s="55"/>
    </row>
    <row r="398" spans="1:14">
      <c r="A398" s="3" t="s">
        <v>133</v>
      </c>
      <c r="B398" s="4" t="s">
        <v>13</v>
      </c>
      <c r="C398" s="4" t="s">
        <v>228</v>
      </c>
      <c r="D398" s="4" t="s">
        <v>15</v>
      </c>
      <c r="E398" s="4" t="s">
        <v>134</v>
      </c>
      <c r="F398" s="4" t="s">
        <v>0</v>
      </c>
      <c r="G398" s="4" t="s">
        <v>0</v>
      </c>
      <c r="H398" s="4" t="s">
        <v>0</v>
      </c>
      <c r="I398" s="4" t="s">
        <v>0</v>
      </c>
      <c r="J398" s="21">
        <v>1320612.2</v>
      </c>
      <c r="K398" s="49">
        <f t="shared" si="142"/>
        <v>0</v>
      </c>
      <c r="L398" s="49">
        <f t="shared" si="142"/>
        <v>834553.81</v>
      </c>
      <c r="M398" s="153">
        <f t="shared" si="142"/>
        <v>486058.3899999999</v>
      </c>
      <c r="N398" s="55"/>
    </row>
    <row r="399" spans="1:14" ht="89.25">
      <c r="A399" s="3" t="s">
        <v>273</v>
      </c>
      <c r="B399" s="4" t="s">
        <v>13</v>
      </c>
      <c r="C399" s="4" t="s">
        <v>228</v>
      </c>
      <c r="D399" s="4" t="s">
        <v>15</v>
      </c>
      <c r="E399" s="4" t="s">
        <v>274</v>
      </c>
      <c r="F399" s="4" t="s">
        <v>0</v>
      </c>
      <c r="G399" s="4" t="s">
        <v>0</v>
      </c>
      <c r="H399" s="4" t="s">
        <v>0</v>
      </c>
      <c r="I399" s="4" t="s">
        <v>0</v>
      </c>
      <c r="J399" s="21">
        <v>1320612.2</v>
      </c>
      <c r="K399" s="49">
        <f t="shared" si="142"/>
        <v>0</v>
      </c>
      <c r="L399" s="49">
        <f t="shared" si="142"/>
        <v>834553.81</v>
      </c>
      <c r="M399" s="153">
        <f t="shared" si="142"/>
        <v>486058.3899999999</v>
      </c>
      <c r="N399" s="55"/>
    </row>
    <row r="400" spans="1:14" ht="25.5">
      <c r="A400" s="3" t="s">
        <v>38</v>
      </c>
      <c r="B400" s="4" t="s">
        <v>13</v>
      </c>
      <c r="C400" s="4" t="s">
        <v>228</v>
      </c>
      <c r="D400" s="4" t="s">
        <v>15</v>
      </c>
      <c r="E400" s="4" t="s">
        <v>274</v>
      </c>
      <c r="F400" s="4" t="s">
        <v>39</v>
      </c>
      <c r="G400" s="4" t="s">
        <v>0</v>
      </c>
      <c r="H400" s="4" t="s">
        <v>0</v>
      </c>
      <c r="I400" s="4" t="s">
        <v>0</v>
      </c>
      <c r="J400" s="21">
        <v>1320612.2</v>
      </c>
      <c r="K400" s="49">
        <f t="shared" si="142"/>
        <v>0</v>
      </c>
      <c r="L400" s="49">
        <f t="shared" si="142"/>
        <v>834553.81</v>
      </c>
      <c r="M400" s="153">
        <f t="shared" si="142"/>
        <v>486058.3899999999</v>
      </c>
      <c r="N400" s="55"/>
    </row>
    <row r="401" spans="1:15" ht="25.5">
      <c r="A401" s="3" t="s">
        <v>40</v>
      </c>
      <c r="B401" s="4" t="s">
        <v>13</v>
      </c>
      <c r="C401" s="4" t="s">
        <v>228</v>
      </c>
      <c r="D401" s="4" t="s">
        <v>15</v>
      </c>
      <c r="E401" s="4" t="s">
        <v>274</v>
      </c>
      <c r="F401" s="4" t="s">
        <v>41</v>
      </c>
      <c r="G401" s="4" t="s">
        <v>0</v>
      </c>
      <c r="H401" s="4" t="s">
        <v>0</v>
      </c>
      <c r="I401" s="4" t="s">
        <v>0</v>
      </c>
      <c r="J401" s="21">
        <v>1320612.2</v>
      </c>
      <c r="K401" s="49">
        <f t="shared" si="142"/>
        <v>0</v>
      </c>
      <c r="L401" s="49">
        <f t="shared" si="142"/>
        <v>834553.81</v>
      </c>
      <c r="M401" s="153">
        <f t="shared" si="142"/>
        <v>486058.3899999999</v>
      </c>
      <c r="N401" s="55"/>
    </row>
    <row r="402" spans="1:15" ht="25.5">
      <c r="A402" s="3" t="s">
        <v>48</v>
      </c>
      <c r="B402" s="4" t="s">
        <v>13</v>
      </c>
      <c r="C402" s="4" t="s">
        <v>228</v>
      </c>
      <c r="D402" s="4" t="s">
        <v>15</v>
      </c>
      <c r="E402" s="4" t="s">
        <v>274</v>
      </c>
      <c r="F402" s="4" t="s">
        <v>49</v>
      </c>
      <c r="G402" s="4" t="s">
        <v>0</v>
      </c>
      <c r="H402" s="4" t="s">
        <v>0</v>
      </c>
      <c r="I402" s="4" t="s">
        <v>0</v>
      </c>
      <c r="J402" s="21">
        <v>1320612.2</v>
      </c>
      <c r="K402" s="49">
        <f t="shared" si="142"/>
        <v>0</v>
      </c>
      <c r="L402" s="49">
        <f t="shared" si="142"/>
        <v>834553.81</v>
      </c>
      <c r="M402" s="153">
        <f t="shared" si="142"/>
        <v>486058.3899999999</v>
      </c>
      <c r="N402" s="55"/>
    </row>
    <row r="403" spans="1:15" ht="25.5">
      <c r="A403" s="5" t="s">
        <v>88</v>
      </c>
      <c r="B403" s="6" t="s">
        <v>13</v>
      </c>
      <c r="C403" s="6" t="s">
        <v>228</v>
      </c>
      <c r="D403" s="6" t="s">
        <v>15</v>
      </c>
      <c r="E403" s="6" t="s">
        <v>274</v>
      </c>
      <c r="F403" s="6" t="s">
        <v>49</v>
      </c>
      <c r="G403" s="6" t="s">
        <v>89</v>
      </c>
      <c r="H403" s="6" t="s">
        <v>0</v>
      </c>
      <c r="I403" s="6" t="s">
        <v>0</v>
      </c>
      <c r="J403" s="24">
        <v>1320612.2</v>
      </c>
      <c r="K403" s="60">
        <f t="shared" si="142"/>
        <v>0</v>
      </c>
      <c r="L403" s="60">
        <f t="shared" si="142"/>
        <v>834553.81</v>
      </c>
      <c r="M403" s="142">
        <f t="shared" si="142"/>
        <v>486058.3899999999</v>
      </c>
      <c r="N403" s="55"/>
    </row>
    <row r="404" spans="1:15" ht="25.5">
      <c r="A404" s="5" t="s">
        <v>272</v>
      </c>
      <c r="B404" s="6" t="s">
        <v>13</v>
      </c>
      <c r="C404" s="6" t="s">
        <v>228</v>
      </c>
      <c r="D404" s="6" t="s">
        <v>15</v>
      </c>
      <c r="E404" s="6" t="s">
        <v>274</v>
      </c>
      <c r="F404" s="6" t="s">
        <v>49</v>
      </c>
      <c r="G404" s="6" t="s">
        <v>89</v>
      </c>
      <c r="H404" s="6" t="s">
        <v>0</v>
      </c>
      <c r="I404" s="6" t="s">
        <v>117</v>
      </c>
      <c r="J404" s="24">
        <v>1320612.2</v>
      </c>
      <c r="K404" s="55"/>
      <c r="L404" s="50">
        <f>[1]Sheet1!$P$232</f>
        <v>834553.81</v>
      </c>
      <c r="M404" s="156">
        <f>J404-L404</f>
        <v>486058.3899999999</v>
      </c>
      <c r="N404" s="55"/>
    </row>
    <row r="405" spans="1:15" ht="51" hidden="1">
      <c r="A405" s="3" t="s">
        <v>275</v>
      </c>
      <c r="B405" s="4" t="s">
        <v>13</v>
      </c>
      <c r="C405" s="4" t="s">
        <v>228</v>
      </c>
      <c r="D405" s="4" t="s">
        <v>15</v>
      </c>
      <c r="E405" s="4" t="s">
        <v>276</v>
      </c>
      <c r="F405" s="4" t="s">
        <v>0</v>
      </c>
      <c r="G405" s="4" t="s">
        <v>0</v>
      </c>
      <c r="H405" s="4" t="s">
        <v>0</v>
      </c>
      <c r="I405" s="4" t="s">
        <v>0</v>
      </c>
      <c r="J405" s="21">
        <v>0</v>
      </c>
      <c r="K405" s="49">
        <v>0</v>
      </c>
      <c r="L405" s="49">
        <v>0</v>
      </c>
      <c r="M405" s="153">
        <v>0</v>
      </c>
      <c r="N405" s="55" t="e">
        <f t="shared" ref="N405:N410" si="143">L405/J404:J405</f>
        <v>#DIV/0!</v>
      </c>
    </row>
    <row r="406" spans="1:15" hidden="1">
      <c r="A406" s="3" t="s">
        <v>186</v>
      </c>
      <c r="B406" s="4" t="s">
        <v>13</v>
      </c>
      <c r="C406" s="4" t="s">
        <v>228</v>
      </c>
      <c r="D406" s="4" t="s">
        <v>15</v>
      </c>
      <c r="E406" s="4" t="s">
        <v>276</v>
      </c>
      <c r="F406" s="4" t="s">
        <v>187</v>
      </c>
      <c r="G406" s="4" t="s">
        <v>0</v>
      </c>
      <c r="H406" s="4" t="s">
        <v>0</v>
      </c>
      <c r="I406" s="4" t="s">
        <v>0</v>
      </c>
      <c r="J406" s="21">
        <v>0</v>
      </c>
      <c r="K406" s="49">
        <v>0</v>
      </c>
      <c r="L406" s="49">
        <v>0</v>
      </c>
      <c r="M406" s="153">
        <v>0</v>
      </c>
      <c r="N406" s="55" t="e">
        <f t="shared" si="143"/>
        <v>#DIV/0!</v>
      </c>
    </row>
    <row r="407" spans="1:15" ht="25.5" hidden="1">
      <c r="A407" s="3" t="s">
        <v>239</v>
      </c>
      <c r="B407" s="4" t="s">
        <v>13</v>
      </c>
      <c r="C407" s="4" t="s">
        <v>228</v>
      </c>
      <c r="D407" s="4" t="s">
        <v>15</v>
      </c>
      <c r="E407" s="4" t="s">
        <v>276</v>
      </c>
      <c r="F407" s="4" t="s">
        <v>240</v>
      </c>
      <c r="G407" s="4" t="s">
        <v>0</v>
      </c>
      <c r="H407" s="4" t="s">
        <v>0</v>
      </c>
      <c r="I407" s="4" t="s">
        <v>0</v>
      </c>
      <c r="J407" s="21">
        <v>0</v>
      </c>
      <c r="K407" s="49">
        <v>0</v>
      </c>
      <c r="L407" s="49">
        <v>0</v>
      </c>
      <c r="M407" s="153">
        <v>0</v>
      </c>
      <c r="N407" s="55" t="e">
        <f t="shared" si="143"/>
        <v>#DIV/0!</v>
      </c>
    </row>
    <row r="408" spans="1:15" ht="89.25" hidden="1">
      <c r="A408" s="3" t="s">
        <v>241</v>
      </c>
      <c r="B408" s="4" t="s">
        <v>13</v>
      </c>
      <c r="C408" s="4" t="s">
        <v>228</v>
      </c>
      <c r="D408" s="4" t="s">
        <v>15</v>
      </c>
      <c r="E408" s="4" t="s">
        <v>276</v>
      </c>
      <c r="F408" s="4" t="s">
        <v>242</v>
      </c>
      <c r="G408" s="4" t="s">
        <v>0</v>
      </c>
      <c r="H408" s="4" t="s">
        <v>0</v>
      </c>
      <c r="I408" s="4" t="s">
        <v>0</v>
      </c>
      <c r="J408" s="21">
        <v>0</v>
      </c>
      <c r="K408" s="49">
        <v>0</v>
      </c>
      <c r="L408" s="49">
        <v>0</v>
      </c>
      <c r="M408" s="153">
        <v>0</v>
      </c>
      <c r="N408" s="55" t="e">
        <f t="shared" si="143"/>
        <v>#DIV/0!</v>
      </c>
    </row>
    <row r="409" spans="1:15" ht="38.25" hidden="1">
      <c r="A409" s="5" t="s">
        <v>277</v>
      </c>
      <c r="B409" s="6" t="s">
        <v>13</v>
      </c>
      <c r="C409" s="6" t="s">
        <v>228</v>
      </c>
      <c r="D409" s="6" t="s">
        <v>15</v>
      </c>
      <c r="E409" s="6" t="s">
        <v>276</v>
      </c>
      <c r="F409" s="6" t="s">
        <v>242</v>
      </c>
      <c r="G409" s="6" t="s">
        <v>278</v>
      </c>
      <c r="H409" s="6" t="s">
        <v>0</v>
      </c>
      <c r="I409" s="6" t="s">
        <v>0</v>
      </c>
      <c r="J409" s="24"/>
      <c r="K409" s="55"/>
      <c r="L409" s="50"/>
      <c r="M409" s="166"/>
      <c r="N409" s="55" t="e">
        <f t="shared" si="143"/>
        <v>#DIV/0!</v>
      </c>
    </row>
    <row r="410" spans="1:15">
      <c r="A410" s="9" t="s">
        <v>279</v>
      </c>
      <c r="B410" s="10" t="s">
        <v>13</v>
      </c>
      <c r="C410" s="10" t="s">
        <v>228</v>
      </c>
      <c r="D410" s="10" t="s">
        <v>35</v>
      </c>
      <c r="E410" s="10" t="s">
        <v>0</v>
      </c>
      <c r="F410" s="10" t="s">
        <v>0</v>
      </c>
      <c r="G410" s="10" t="s">
        <v>0</v>
      </c>
      <c r="H410" s="10" t="s">
        <v>0</v>
      </c>
      <c r="I410" s="10" t="s">
        <v>0</v>
      </c>
      <c r="J410" s="23">
        <v>118800630.25</v>
      </c>
      <c r="K410" s="48">
        <f>K411+K494</f>
        <v>0</v>
      </c>
      <c r="L410" s="48">
        <f t="shared" ref="L410:M410" si="144">L411+L494</f>
        <v>35639623.169999994</v>
      </c>
      <c r="M410" s="48">
        <f t="shared" si="144"/>
        <v>83161007.080000013</v>
      </c>
      <c r="N410" s="48">
        <f>L410/J410*100</f>
        <v>29.999523651516984</v>
      </c>
      <c r="O410" s="43">
        <f>J410-L410</f>
        <v>83161007.080000013</v>
      </c>
    </row>
    <row r="411" spans="1:15" ht="38.25">
      <c r="A411" s="3" t="s">
        <v>267</v>
      </c>
      <c r="B411" s="4" t="s">
        <v>13</v>
      </c>
      <c r="C411" s="4" t="s">
        <v>228</v>
      </c>
      <c r="D411" s="4" t="s">
        <v>35</v>
      </c>
      <c r="E411" s="4" t="s">
        <v>268</v>
      </c>
      <c r="F411" s="4" t="s">
        <v>0</v>
      </c>
      <c r="G411" s="4" t="s">
        <v>0</v>
      </c>
      <c r="H411" s="4" t="s">
        <v>0</v>
      </c>
      <c r="I411" s="4" t="s">
        <v>0</v>
      </c>
      <c r="J411" s="21">
        <v>118800630.25</v>
      </c>
      <c r="K411" s="49">
        <f t="shared" ref="K411:L411" si="145">K412+K425</f>
        <v>0</v>
      </c>
      <c r="L411" s="49">
        <f t="shared" si="145"/>
        <v>35639623.169999994</v>
      </c>
      <c r="M411" s="153">
        <f>M412+M425</f>
        <v>83161007.080000013</v>
      </c>
      <c r="N411" s="55"/>
    </row>
    <row r="412" spans="1:15" ht="38.25">
      <c r="A412" s="3" t="s">
        <v>280</v>
      </c>
      <c r="B412" s="4" t="s">
        <v>13</v>
      </c>
      <c r="C412" s="4" t="s">
        <v>228</v>
      </c>
      <c r="D412" s="4" t="s">
        <v>35</v>
      </c>
      <c r="E412" s="4" t="s">
        <v>281</v>
      </c>
      <c r="F412" s="4" t="s">
        <v>0</v>
      </c>
      <c r="G412" s="4" t="s">
        <v>0</v>
      </c>
      <c r="H412" s="4" t="s">
        <v>0</v>
      </c>
      <c r="I412" s="4" t="s">
        <v>0</v>
      </c>
      <c r="J412" s="21">
        <v>1244997.8399999999</v>
      </c>
      <c r="K412" s="49">
        <f t="shared" ref="K412:M415" si="146">K413</f>
        <v>0</v>
      </c>
      <c r="L412" s="49">
        <f t="shared" si="146"/>
        <v>441435.3</v>
      </c>
      <c r="M412" s="153">
        <f t="shared" si="146"/>
        <v>803562.53999999992</v>
      </c>
      <c r="N412" s="55"/>
    </row>
    <row r="413" spans="1:15" ht="51">
      <c r="A413" s="3" t="s">
        <v>282</v>
      </c>
      <c r="B413" s="4" t="s">
        <v>13</v>
      </c>
      <c r="C413" s="4" t="s">
        <v>228</v>
      </c>
      <c r="D413" s="4" t="s">
        <v>35</v>
      </c>
      <c r="E413" s="4" t="s">
        <v>283</v>
      </c>
      <c r="F413" s="4" t="s">
        <v>0</v>
      </c>
      <c r="G413" s="4" t="s">
        <v>0</v>
      </c>
      <c r="H413" s="4" t="s">
        <v>0</v>
      </c>
      <c r="I413" s="4" t="s">
        <v>0</v>
      </c>
      <c r="J413" s="21">
        <v>1244997.8399999999</v>
      </c>
      <c r="K413" s="49">
        <f t="shared" si="146"/>
        <v>0</v>
      </c>
      <c r="L413" s="103">
        <f t="shared" si="146"/>
        <v>441435.3</v>
      </c>
      <c r="M413" s="161">
        <f t="shared" si="146"/>
        <v>803562.53999999992</v>
      </c>
      <c r="N413" s="55"/>
    </row>
    <row r="414" spans="1:15" ht="25.5">
      <c r="A414" s="3" t="s">
        <v>38</v>
      </c>
      <c r="B414" s="4" t="s">
        <v>13</v>
      </c>
      <c r="C414" s="4" t="s">
        <v>228</v>
      </c>
      <c r="D414" s="4" t="s">
        <v>35</v>
      </c>
      <c r="E414" s="4" t="s">
        <v>283</v>
      </c>
      <c r="F414" s="4" t="s">
        <v>39</v>
      </c>
      <c r="G414" s="4" t="s">
        <v>0</v>
      </c>
      <c r="H414" s="4" t="s">
        <v>0</v>
      </c>
      <c r="I414" s="4" t="s">
        <v>0</v>
      </c>
      <c r="J414" s="21">
        <v>1244997.8399999999</v>
      </c>
      <c r="K414" s="49">
        <f t="shared" si="146"/>
        <v>0</v>
      </c>
      <c r="L414" s="52">
        <f t="shared" si="146"/>
        <v>441435.3</v>
      </c>
      <c r="M414" s="153">
        <f t="shared" si="146"/>
        <v>803562.53999999992</v>
      </c>
      <c r="N414" s="55"/>
    </row>
    <row r="415" spans="1:15" ht="25.5">
      <c r="A415" s="3" t="s">
        <v>40</v>
      </c>
      <c r="B415" s="4" t="s">
        <v>13</v>
      </c>
      <c r="C415" s="4" t="s">
        <v>228</v>
      </c>
      <c r="D415" s="4" t="s">
        <v>35</v>
      </c>
      <c r="E415" s="4" t="s">
        <v>283</v>
      </c>
      <c r="F415" s="4" t="s">
        <v>41</v>
      </c>
      <c r="G415" s="4" t="s">
        <v>0</v>
      </c>
      <c r="H415" s="4" t="s">
        <v>0</v>
      </c>
      <c r="I415" s="4" t="s">
        <v>0</v>
      </c>
      <c r="J415" s="21">
        <v>1244997.8399999999</v>
      </c>
      <c r="K415" s="49">
        <f t="shared" si="146"/>
        <v>0</v>
      </c>
      <c r="L415" s="46">
        <f t="shared" si="146"/>
        <v>441435.3</v>
      </c>
      <c r="M415" s="153">
        <f t="shared" si="146"/>
        <v>803562.53999999992</v>
      </c>
      <c r="N415" s="55"/>
    </row>
    <row r="416" spans="1:15" ht="25.5">
      <c r="A416" s="3" t="s">
        <v>48</v>
      </c>
      <c r="B416" s="4" t="s">
        <v>13</v>
      </c>
      <c r="C416" s="4" t="s">
        <v>228</v>
      </c>
      <c r="D416" s="4" t="s">
        <v>35</v>
      </c>
      <c r="E416" s="4" t="s">
        <v>283</v>
      </c>
      <c r="F416" s="4" t="s">
        <v>49</v>
      </c>
      <c r="G416" s="4" t="s">
        <v>0</v>
      </c>
      <c r="H416" s="4" t="s">
        <v>0</v>
      </c>
      <c r="I416" s="4" t="s">
        <v>0</v>
      </c>
      <c r="J416" s="21">
        <v>1244997.8399999999</v>
      </c>
      <c r="K416" s="49">
        <f>K417+K418+K420+K423+K424</f>
        <v>0</v>
      </c>
      <c r="L416" s="49">
        <f>L417+L418+L420+L423+L424</f>
        <v>441435.3</v>
      </c>
      <c r="M416" s="46">
        <f t="shared" ref="M416" si="147">M417+M418+M420+M423+M424</f>
        <v>803562.53999999992</v>
      </c>
      <c r="N416" s="55"/>
    </row>
    <row r="417" spans="1:14" ht="25.5">
      <c r="A417" s="5" t="s">
        <v>284</v>
      </c>
      <c r="B417" s="6" t="s">
        <v>13</v>
      </c>
      <c r="C417" s="6" t="s">
        <v>228</v>
      </c>
      <c r="D417" s="6" t="s">
        <v>35</v>
      </c>
      <c r="E417" s="6" t="s">
        <v>283</v>
      </c>
      <c r="F417" s="6" t="s">
        <v>49</v>
      </c>
      <c r="G417" s="6" t="s">
        <v>285</v>
      </c>
      <c r="H417" s="6" t="s">
        <v>0</v>
      </c>
      <c r="I417" s="6" t="s">
        <v>0</v>
      </c>
      <c r="J417" s="24">
        <v>21197.4</v>
      </c>
      <c r="K417" s="50"/>
      <c r="L417" s="50">
        <f>[1]Sheet1!$P$239</f>
        <v>10598.7</v>
      </c>
      <c r="M417" s="156">
        <f>J417-L417</f>
        <v>10598.7</v>
      </c>
      <c r="N417" s="55"/>
    </row>
    <row r="418" spans="1:14" ht="25.5">
      <c r="A418" s="5" t="s">
        <v>88</v>
      </c>
      <c r="B418" s="6" t="s">
        <v>13</v>
      </c>
      <c r="C418" s="6" t="s">
        <v>228</v>
      </c>
      <c r="D418" s="6" t="s">
        <v>35</v>
      </c>
      <c r="E418" s="6" t="s">
        <v>283</v>
      </c>
      <c r="F418" s="6" t="s">
        <v>49</v>
      </c>
      <c r="G418" s="6" t="s">
        <v>89</v>
      </c>
      <c r="H418" s="6" t="s">
        <v>0</v>
      </c>
      <c r="I418" s="6" t="s">
        <v>0</v>
      </c>
      <c r="J418" s="34">
        <v>366074</v>
      </c>
      <c r="K418" s="123">
        <f t="shared" ref="K418:M418" si="148">K419</f>
        <v>0</v>
      </c>
      <c r="L418" s="127">
        <f t="shared" si="148"/>
        <v>259236.6</v>
      </c>
      <c r="M418" s="167">
        <f>M419</f>
        <v>106837.4</v>
      </c>
      <c r="N418" s="55"/>
    </row>
    <row r="419" spans="1:14" ht="25.5">
      <c r="A419" s="5" t="s">
        <v>90</v>
      </c>
      <c r="B419" s="6" t="s">
        <v>13</v>
      </c>
      <c r="C419" s="6" t="s">
        <v>228</v>
      </c>
      <c r="D419" s="6" t="s">
        <v>35</v>
      </c>
      <c r="E419" s="6" t="s">
        <v>283</v>
      </c>
      <c r="F419" s="6" t="s">
        <v>49</v>
      </c>
      <c r="G419" s="6" t="s">
        <v>89</v>
      </c>
      <c r="H419" s="6" t="s">
        <v>0</v>
      </c>
      <c r="I419" s="33" t="s">
        <v>91</v>
      </c>
      <c r="J419" s="30">
        <v>366074</v>
      </c>
      <c r="K419" s="55"/>
      <c r="L419" s="55">
        <f>[1]Sheet1!$P$242</f>
        <v>259236.6</v>
      </c>
      <c r="M419" s="156">
        <f>J419-L419</f>
        <v>106837.4</v>
      </c>
      <c r="N419" s="55"/>
    </row>
    <row r="420" spans="1:14">
      <c r="A420" s="5" t="s">
        <v>66</v>
      </c>
      <c r="B420" s="6" t="s">
        <v>13</v>
      </c>
      <c r="C420" s="6" t="s">
        <v>228</v>
      </c>
      <c r="D420" s="6" t="s">
        <v>35</v>
      </c>
      <c r="E420" s="6" t="s">
        <v>283</v>
      </c>
      <c r="F420" s="6" t="s">
        <v>49</v>
      </c>
      <c r="G420" s="6" t="s">
        <v>67</v>
      </c>
      <c r="H420" s="6" t="s">
        <v>0</v>
      </c>
      <c r="I420" s="33" t="s">
        <v>0</v>
      </c>
      <c r="J420" s="30">
        <v>686126.44</v>
      </c>
      <c r="K420" s="54">
        <f>K422+K421</f>
        <v>0</v>
      </c>
      <c r="L420" s="54"/>
      <c r="M420" s="58">
        <f t="shared" ref="M420" si="149">M422+M421</f>
        <v>686126.44</v>
      </c>
      <c r="N420" s="55"/>
    </row>
    <row r="421" spans="1:14" ht="25.5">
      <c r="A421" s="5" t="s">
        <v>122</v>
      </c>
      <c r="B421" s="6" t="s">
        <v>13</v>
      </c>
      <c r="C421" s="6" t="s">
        <v>228</v>
      </c>
      <c r="D421" s="6" t="s">
        <v>35</v>
      </c>
      <c r="E421" s="6" t="s">
        <v>283</v>
      </c>
      <c r="F421" s="6" t="s">
        <v>49</v>
      </c>
      <c r="G421" s="6" t="s">
        <v>67</v>
      </c>
      <c r="H421" s="6" t="s">
        <v>0</v>
      </c>
      <c r="I421" s="110">
        <v>1130</v>
      </c>
      <c r="J421" s="30">
        <v>50154</v>
      </c>
      <c r="K421" s="54"/>
      <c r="L421" s="54"/>
      <c r="M421" s="156">
        <f>J421+K421+L421</f>
        <v>50154</v>
      </c>
      <c r="N421" s="55"/>
    </row>
    <row r="422" spans="1:14" ht="25.5">
      <c r="A422" s="5" t="s">
        <v>122</v>
      </c>
      <c r="B422" s="6" t="s">
        <v>13</v>
      </c>
      <c r="C422" s="6" t="s">
        <v>228</v>
      </c>
      <c r="D422" s="6" t="s">
        <v>35</v>
      </c>
      <c r="E422" s="6" t="s">
        <v>283</v>
      </c>
      <c r="F422" s="6" t="s">
        <v>49</v>
      </c>
      <c r="G422" s="6" t="s">
        <v>67</v>
      </c>
      <c r="H422" s="6" t="s">
        <v>0</v>
      </c>
      <c r="I422" s="110" t="s">
        <v>123</v>
      </c>
      <c r="J422" s="30">
        <v>635972.43999999994</v>
      </c>
      <c r="K422" s="55"/>
      <c r="L422" s="55"/>
      <c r="M422" s="156">
        <f>J422+K422+L422</f>
        <v>635972.43999999994</v>
      </c>
      <c r="N422" s="55"/>
    </row>
    <row r="423" spans="1:14" ht="25.5">
      <c r="A423" s="74" t="s">
        <v>398</v>
      </c>
      <c r="B423" s="63">
        <v>802</v>
      </c>
      <c r="C423" s="63" t="s">
        <v>228</v>
      </c>
      <c r="D423" s="63" t="s">
        <v>35</v>
      </c>
      <c r="E423" s="63" t="s">
        <v>283</v>
      </c>
      <c r="F423" s="63" t="s">
        <v>49</v>
      </c>
      <c r="G423" s="63">
        <v>310</v>
      </c>
      <c r="H423" s="110"/>
      <c r="I423" s="128">
        <v>1116</v>
      </c>
      <c r="J423" s="116">
        <v>0</v>
      </c>
      <c r="K423" s="56"/>
      <c r="L423" s="56">
        <f>0-J423</f>
        <v>0</v>
      </c>
      <c r="M423" s="158">
        <f>J423+K423+L423</f>
        <v>0</v>
      </c>
      <c r="N423" s="55"/>
    </row>
    <row r="424" spans="1:14" ht="25.5">
      <c r="A424" s="80" t="s">
        <v>392</v>
      </c>
      <c r="B424" s="67">
        <v>802</v>
      </c>
      <c r="C424" s="67" t="s">
        <v>228</v>
      </c>
      <c r="D424" s="67" t="s">
        <v>35</v>
      </c>
      <c r="E424" s="67" t="s">
        <v>283</v>
      </c>
      <c r="F424" s="67" t="s">
        <v>49</v>
      </c>
      <c r="G424" s="67">
        <v>346</v>
      </c>
      <c r="H424" s="67"/>
      <c r="I424" s="67">
        <v>1123</v>
      </c>
      <c r="J424" s="30">
        <v>171600</v>
      </c>
      <c r="K424" s="55"/>
      <c r="L424" s="55">
        <f>[1]Sheet1!$P$244</f>
        <v>171600</v>
      </c>
      <c r="M424" s="158">
        <f>J424-L424</f>
        <v>0</v>
      </c>
      <c r="N424" s="55"/>
    </row>
    <row r="425" spans="1:14">
      <c r="A425" s="86"/>
      <c r="B425" s="87" t="s">
        <v>13</v>
      </c>
      <c r="C425" s="87" t="s">
        <v>228</v>
      </c>
      <c r="D425" s="87" t="s">
        <v>35</v>
      </c>
      <c r="E425" s="87" t="s">
        <v>286</v>
      </c>
      <c r="F425" s="87" t="s">
        <v>0</v>
      </c>
      <c r="G425" s="87" t="s">
        <v>0</v>
      </c>
      <c r="H425" s="87" t="s">
        <v>0</v>
      </c>
      <c r="I425" s="87" t="s">
        <v>0</v>
      </c>
      <c r="J425" s="35">
        <v>117555632.41</v>
      </c>
      <c r="K425" s="59">
        <f>K426+K433+K485</f>
        <v>0</v>
      </c>
      <c r="L425" s="118">
        <f t="shared" ref="L425:M425" si="150">L426+L433+L485</f>
        <v>35198187.869999997</v>
      </c>
      <c r="M425" s="153">
        <f t="shared" si="150"/>
        <v>82357444.540000007</v>
      </c>
      <c r="N425" s="55"/>
    </row>
    <row r="426" spans="1:14" ht="51" hidden="1">
      <c r="A426" s="3" t="s">
        <v>287</v>
      </c>
      <c r="B426" s="4" t="s">
        <v>13</v>
      </c>
      <c r="C426" s="4" t="s">
        <v>228</v>
      </c>
      <c r="D426" s="4" t="s">
        <v>35</v>
      </c>
      <c r="E426" s="4" t="s">
        <v>288</v>
      </c>
      <c r="F426" s="4" t="s">
        <v>0</v>
      </c>
      <c r="G426" s="4" t="s">
        <v>0</v>
      </c>
      <c r="H426" s="4" t="s">
        <v>0</v>
      </c>
      <c r="I426" s="4" t="s">
        <v>0</v>
      </c>
      <c r="J426" s="21">
        <v>0</v>
      </c>
      <c r="K426" s="49">
        <f t="shared" ref="K426:M431" si="151">K427</f>
        <v>0</v>
      </c>
      <c r="L426" s="52">
        <f t="shared" si="151"/>
        <v>0</v>
      </c>
      <c r="M426" s="153">
        <f t="shared" si="151"/>
        <v>0</v>
      </c>
      <c r="N426" s="55"/>
    </row>
    <row r="427" spans="1:14" ht="63.75" hidden="1">
      <c r="A427" s="3" t="s">
        <v>289</v>
      </c>
      <c r="B427" s="4" t="s">
        <v>13</v>
      </c>
      <c r="C427" s="4" t="s">
        <v>228</v>
      </c>
      <c r="D427" s="4" t="s">
        <v>35</v>
      </c>
      <c r="E427" s="4" t="s">
        <v>290</v>
      </c>
      <c r="F427" s="4" t="s">
        <v>0</v>
      </c>
      <c r="G427" s="4" t="s">
        <v>0</v>
      </c>
      <c r="H427" s="4" t="s">
        <v>0</v>
      </c>
      <c r="I427" s="4" t="s">
        <v>0</v>
      </c>
      <c r="J427" s="21">
        <v>0</v>
      </c>
      <c r="K427" s="49">
        <f t="shared" si="151"/>
        <v>0</v>
      </c>
      <c r="L427" s="52">
        <f t="shared" si="151"/>
        <v>0</v>
      </c>
      <c r="M427" s="153">
        <f t="shared" si="151"/>
        <v>0</v>
      </c>
      <c r="N427" s="55"/>
    </row>
    <row r="428" spans="1:14" ht="25.5" hidden="1">
      <c r="A428" s="3" t="s">
        <v>38</v>
      </c>
      <c r="B428" s="4" t="s">
        <v>13</v>
      </c>
      <c r="C428" s="4" t="s">
        <v>228</v>
      </c>
      <c r="D428" s="4" t="s">
        <v>35</v>
      </c>
      <c r="E428" s="4" t="s">
        <v>290</v>
      </c>
      <c r="F428" s="4" t="s">
        <v>39</v>
      </c>
      <c r="G428" s="4" t="s">
        <v>0</v>
      </c>
      <c r="H428" s="4" t="s">
        <v>0</v>
      </c>
      <c r="I428" s="4" t="s">
        <v>0</v>
      </c>
      <c r="J428" s="21">
        <v>0</v>
      </c>
      <c r="K428" s="49">
        <f t="shared" si="151"/>
        <v>0</v>
      </c>
      <c r="L428" s="52">
        <f t="shared" si="151"/>
        <v>0</v>
      </c>
      <c r="M428" s="153">
        <f t="shared" si="151"/>
        <v>0</v>
      </c>
      <c r="N428" s="55"/>
    </row>
    <row r="429" spans="1:14" ht="25.5" hidden="1">
      <c r="A429" s="3" t="s">
        <v>40</v>
      </c>
      <c r="B429" s="4" t="s">
        <v>13</v>
      </c>
      <c r="C429" s="4" t="s">
        <v>228</v>
      </c>
      <c r="D429" s="4" t="s">
        <v>35</v>
      </c>
      <c r="E429" s="4" t="s">
        <v>290</v>
      </c>
      <c r="F429" s="4" t="s">
        <v>41</v>
      </c>
      <c r="G429" s="4" t="s">
        <v>0</v>
      </c>
      <c r="H429" s="4" t="s">
        <v>0</v>
      </c>
      <c r="I429" s="4" t="s">
        <v>0</v>
      </c>
      <c r="J429" s="21">
        <v>0</v>
      </c>
      <c r="K429" s="49">
        <f t="shared" si="151"/>
        <v>0</v>
      </c>
      <c r="L429" s="52">
        <f t="shared" si="151"/>
        <v>0</v>
      </c>
      <c r="M429" s="153">
        <f t="shared" si="151"/>
        <v>0</v>
      </c>
      <c r="N429" s="55"/>
    </row>
    <row r="430" spans="1:14" ht="25.5" hidden="1">
      <c r="A430" s="3" t="s">
        <v>48</v>
      </c>
      <c r="B430" s="4" t="s">
        <v>13</v>
      </c>
      <c r="C430" s="4" t="s">
        <v>228</v>
      </c>
      <c r="D430" s="4" t="s">
        <v>35</v>
      </c>
      <c r="E430" s="4" t="s">
        <v>290</v>
      </c>
      <c r="F430" s="4" t="s">
        <v>49</v>
      </c>
      <c r="G430" s="4" t="s">
        <v>0</v>
      </c>
      <c r="H430" s="4" t="s">
        <v>0</v>
      </c>
      <c r="I430" s="4" t="s">
        <v>0</v>
      </c>
      <c r="J430" s="21">
        <v>0</v>
      </c>
      <c r="K430" s="49">
        <f t="shared" si="151"/>
        <v>0</v>
      </c>
      <c r="L430" s="52">
        <f t="shared" si="151"/>
        <v>0</v>
      </c>
      <c r="M430" s="153">
        <f t="shared" si="151"/>
        <v>0</v>
      </c>
      <c r="N430" s="55"/>
    </row>
    <row r="431" spans="1:14" ht="25.5" hidden="1">
      <c r="A431" s="5" t="s">
        <v>88</v>
      </c>
      <c r="B431" s="6" t="s">
        <v>13</v>
      </c>
      <c r="C431" s="6" t="s">
        <v>228</v>
      </c>
      <c r="D431" s="6" t="s">
        <v>35</v>
      </c>
      <c r="E431" s="6" t="s">
        <v>290</v>
      </c>
      <c r="F431" s="6" t="s">
        <v>49</v>
      </c>
      <c r="G431" s="6" t="s">
        <v>89</v>
      </c>
      <c r="H431" s="6" t="s">
        <v>0</v>
      </c>
      <c r="I431" s="6" t="s">
        <v>0</v>
      </c>
      <c r="J431" s="24">
        <v>0</v>
      </c>
      <c r="K431" s="60">
        <f t="shared" si="151"/>
        <v>0</v>
      </c>
      <c r="L431" s="54">
        <f t="shared" si="151"/>
        <v>0</v>
      </c>
      <c r="M431" s="142">
        <f t="shared" si="151"/>
        <v>0</v>
      </c>
      <c r="N431" s="55"/>
    </row>
    <row r="432" spans="1:14" ht="25.5" hidden="1">
      <c r="A432" s="5" t="s">
        <v>272</v>
      </c>
      <c r="B432" s="6" t="s">
        <v>13</v>
      </c>
      <c r="C432" s="6" t="s">
        <v>228</v>
      </c>
      <c r="D432" s="6" t="s">
        <v>35</v>
      </c>
      <c r="E432" s="6" t="s">
        <v>290</v>
      </c>
      <c r="F432" s="6" t="s">
        <v>49</v>
      </c>
      <c r="G432" s="6" t="s">
        <v>89</v>
      </c>
      <c r="H432" s="6" t="s">
        <v>0</v>
      </c>
      <c r="I432" s="6" t="s">
        <v>117</v>
      </c>
      <c r="J432" s="24">
        <v>0</v>
      </c>
      <c r="K432" s="50"/>
      <c r="L432" s="55"/>
      <c r="M432" s="156">
        <f>J432+K432+L432</f>
        <v>0</v>
      </c>
      <c r="N432" s="55"/>
    </row>
    <row r="433" spans="1:14" ht="38.25">
      <c r="A433" s="3" t="s">
        <v>291</v>
      </c>
      <c r="B433" s="4" t="s">
        <v>13</v>
      </c>
      <c r="C433" s="4" t="s">
        <v>228</v>
      </c>
      <c r="D433" s="4" t="s">
        <v>35</v>
      </c>
      <c r="E433" s="4" t="s">
        <v>292</v>
      </c>
      <c r="F433" s="4" t="s">
        <v>0</v>
      </c>
      <c r="G433" s="4" t="s">
        <v>0</v>
      </c>
      <c r="H433" s="4" t="s">
        <v>0</v>
      </c>
      <c r="I433" s="4" t="s">
        <v>0</v>
      </c>
      <c r="J433" s="21">
        <v>61105893.020000003</v>
      </c>
      <c r="K433" s="49">
        <f>K434+K443+K449+K455+K464+K482+K484+K480+K481+K483</f>
        <v>0</v>
      </c>
      <c r="L433" s="49">
        <f t="shared" ref="L433:M433" si="152">L434+L443+L449+L455+L464+L482+L484+L480+L481+L483</f>
        <v>16860793.149999999</v>
      </c>
      <c r="M433" s="49">
        <f t="shared" si="152"/>
        <v>44245099.870000005</v>
      </c>
      <c r="N433" s="55"/>
    </row>
    <row r="434" spans="1:14" ht="25.5">
      <c r="A434" s="3" t="s">
        <v>293</v>
      </c>
      <c r="B434" s="4" t="s">
        <v>13</v>
      </c>
      <c r="C434" s="4" t="s">
        <v>228</v>
      </c>
      <c r="D434" s="4" t="s">
        <v>35</v>
      </c>
      <c r="E434" s="4" t="s">
        <v>294</v>
      </c>
      <c r="F434" s="4" t="s">
        <v>0</v>
      </c>
      <c r="G434" s="4" t="s">
        <v>0</v>
      </c>
      <c r="H434" s="4" t="s">
        <v>0</v>
      </c>
      <c r="I434" s="4" t="s">
        <v>0</v>
      </c>
      <c r="J434" s="21">
        <v>2391989.48</v>
      </c>
      <c r="K434" s="49">
        <f t="shared" ref="K434:M436" si="153">K435</f>
        <v>0</v>
      </c>
      <c r="L434" s="52">
        <f t="shared" si="153"/>
        <v>1397270.6600000001</v>
      </c>
      <c r="M434" s="153">
        <f t="shared" si="153"/>
        <v>994718.82</v>
      </c>
      <c r="N434" s="55"/>
    </row>
    <row r="435" spans="1:14" ht="25.5">
      <c r="A435" s="3" t="s">
        <v>38</v>
      </c>
      <c r="B435" s="4" t="s">
        <v>13</v>
      </c>
      <c r="C435" s="4" t="s">
        <v>228</v>
      </c>
      <c r="D435" s="4" t="s">
        <v>35</v>
      </c>
      <c r="E435" s="4" t="s">
        <v>294</v>
      </c>
      <c r="F435" s="4" t="s">
        <v>39</v>
      </c>
      <c r="G435" s="4" t="s">
        <v>0</v>
      </c>
      <c r="H435" s="4" t="s">
        <v>0</v>
      </c>
      <c r="I435" s="4" t="s">
        <v>0</v>
      </c>
      <c r="J435" s="21">
        <v>2391989.48</v>
      </c>
      <c r="K435" s="49">
        <f t="shared" si="153"/>
        <v>0</v>
      </c>
      <c r="L435" s="52">
        <f t="shared" si="153"/>
        <v>1397270.6600000001</v>
      </c>
      <c r="M435" s="153">
        <f t="shared" si="153"/>
        <v>994718.82</v>
      </c>
      <c r="N435" s="55"/>
    </row>
    <row r="436" spans="1:14" ht="25.5">
      <c r="A436" s="3" t="s">
        <v>40</v>
      </c>
      <c r="B436" s="4" t="s">
        <v>13</v>
      </c>
      <c r="C436" s="4" t="s">
        <v>228</v>
      </c>
      <c r="D436" s="4" t="s">
        <v>35</v>
      </c>
      <c r="E436" s="4" t="s">
        <v>294</v>
      </c>
      <c r="F436" s="4" t="s">
        <v>41</v>
      </c>
      <c r="G436" s="4" t="s">
        <v>0</v>
      </c>
      <c r="H436" s="4" t="s">
        <v>0</v>
      </c>
      <c r="I436" s="4" t="s">
        <v>0</v>
      </c>
      <c r="J436" s="21">
        <v>2391989.48</v>
      </c>
      <c r="K436" s="49">
        <f t="shared" si="153"/>
        <v>0</v>
      </c>
      <c r="L436" s="52">
        <f t="shared" si="153"/>
        <v>1397270.6600000001</v>
      </c>
      <c r="M436" s="153">
        <f t="shared" si="153"/>
        <v>994718.82</v>
      </c>
      <c r="N436" s="55"/>
    </row>
    <row r="437" spans="1:14" ht="25.5">
      <c r="A437" s="3" t="s">
        <v>48</v>
      </c>
      <c r="B437" s="4" t="s">
        <v>13</v>
      </c>
      <c r="C437" s="4" t="s">
        <v>228</v>
      </c>
      <c r="D437" s="4" t="s">
        <v>35</v>
      </c>
      <c r="E437" s="4" t="s">
        <v>294</v>
      </c>
      <c r="F437" s="4" t="s">
        <v>49</v>
      </c>
      <c r="G437" s="4" t="s">
        <v>0</v>
      </c>
      <c r="H437" s="4" t="s">
        <v>0</v>
      </c>
      <c r="I437" s="4" t="s">
        <v>0</v>
      </c>
      <c r="J437" s="36">
        <v>2391989.48</v>
      </c>
      <c r="K437" s="103">
        <f t="shared" ref="K437:M437" si="154">K438+K441</f>
        <v>0</v>
      </c>
      <c r="L437" s="115">
        <f t="shared" si="154"/>
        <v>1397270.6600000001</v>
      </c>
      <c r="M437" s="168">
        <f t="shared" si="154"/>
        <v>994718.82</v>
      </c>
      <c r="N437" s="55"/>
    </row>
    <row r="438" spans="1:14">
      <c r="A438" s="5" t="s">
        <v>104</v>
      </c>
      <c r="B438" s="6" t="s">
        <v>13</v>
      </c>
      <c r="C438" s="6" t="s">
        <v>228</v>
      </c>
      <c r="D438" s="6" t="s">
        <v>35</v>
      </c>
      <c r="E438" s="6" t="s">
        <v>294</v>
      </c>
      <c r="F438" s="6" t="s">
        <v>49</v>
      </c>
      <c r="G438" s="6" t="s">
        <v>105</v>
      </c>
      <c r="H438" s="6" t="s">
        <v>0</v>
      </c>
      <c r="I438" s="33" t="s">
        <v>0</v>
      </c>
      <c r="J438" s="30">
        <v>1575054</v>
      </c>
      <c r="K438" s="54">
        <f>K439+K440</f>
        <v>0</v>
      </c>
      <c r="L438" s="30">
        <f t="shared" ref="L438:M438" si="155">L439+L440</f>
        <v>826415.25</v>
      </c>
      <c r="M438" s="142">
        <f t="shared" si="155"/>
        <v>748638.75</v>
      </c>
      <c r="N438" s="55"/>
    </row>
    <row r="439" spans="1:14">
      <c r="A439" s="5" t="s">
        <v>108</v>
      </c>
      <c r="B439" s="6" t="s">
        <v>13</v>
      </c>
      <c r="C439" s="6" t="s">
        <v>228</v>
      </c>
      <c r="D439" s="6" t="s">
        <v>35</v>
      </c>
      <c r="E439" s="6" t="s">
        <v>294</v>
      </c>
      <c r="F439" s="6">
        <v>247</v>
      </c>
      <c r="G439" s="6" t="s">
        <v>105</v>
      </c>
      <c r="H439" s="6" t="s">
        <v>0</v>
      </c>
      <c r="I439" s="33" t="s">
        <v>109</v>
      </c>
      <c r="J439" s="30">
        <v>1575054</v>
      </c>
      <c r="K439" s="55"/>
      <c r="L439" s="55">
        <f>[1]Sheet1!$P$247</f>
        <v>826415.25</v>
      </c>
      <c r="M439" s="156">
        <f>J439-L439</f>
        <v>748638.75</v>
      </c>
      <c r="N439" s="55"/>
    </row>
    <row r="440" spans="1:14">
      <c r="A440" s="5" t="s">
        <v>108</v>
      </c>
      <c r="B440" s="6" t="s">
        <v>13</v>
      </c>
      <c r="C440" s="6" t="s">
        <v>228</v>
      </c>
      <c r="D440" s="6" t="s">
        <v>35</v>
      </c>
      <c r="E440" s="6" t="s">
        <v>294</v>
      </c>
      <c r="F440" s="6">
        <v>244</v>
      </c>
      <c r="G440" s="6" t="s">
        <v>105</v>
      </c>
      <c r="H440" s="6" t="s">
        <v>0</v>
      </c>
      <c r="I440" s="33" t="s">
        <v>109</v>
      </c>
      <c r="J440" s="30">
        <v>0</v>
      </c>
      <c r="K440" s="55"/>
      <c r="L440" s="55">
        <f>163753.7-163753.7</f>
        <v>0</v>
      </c>
      <c r="M440" s="156">
        <f>J440+K440+L440</f>
        <v>0</v>
      </c>
      <c r="N440" s="55"/>
    </row>
    <row r="441" spans="1:14" ht="25.5">
      <c r="A441" s="5" t="s">
        <v>88</v>
      </c>
      <c r="B441" s="6" t="s">
        <v>13</v>
      </c>
      <c r="C441" s="6" t="s">
        <v>228</v>
      </c>
      <c r="D441" s="6" t="s">
        <v>35</v>
      </c>
      <c r="E441" s="6" t="s">
        <v>294</v>
      </c>
      <c r="F441" s="6" t="s">
        <v>49</v>
      </c>
      <c r="G441" s="6" t="s">
        <v>89</v>
      </c>
      <c r="H441" s="6" t="s">
        <v>0</v>
      </c>
      <c r="I441" s="33" t="s">
        <v>0</v>
      </c>
      <c r="J441" s="30">
        <v>816935.48</v>
      </c>
      <c r="K441" s="54">
        <f t="shared" ref="K441:M441" si="156">K442</f>
        <v>0</v>
      </c>
      <c r="L441" s="54">
        <f t="shared" si="156"/>
        <v>570855.41</v>
      </c>
      <c r="M441" s="142">
        <f t="shared" si="156"/>
        <v>246080.06999999995</v>
      </c>
      <c r="N441" s="55"/>
    </row>
    <row r="442" spans="1:14" ht="25.5">
      <c r="A442" s="5" t="s">
        <v>90</v>
      </c>
      <c r="B442" s="6" t="s">
        <v>13</v>
      </c>
      <c r="C442" s="6" t="s">
        <v>228</v>
      </c>
      <c r="D442" s="6" t="s">
        <v>35</v>
      </c>
      <c r="E442" s="6" t="s">
        <v>294</v>
      </c>
      <c r="F442" s="6" t="s">
        <v>49</v>
      </c>
      <c r="G442" s="6" t="s">
        <v>89</v>
      </c>
      <c r="H442" s="6" t="s">
        <v>0</v>
      </c>
      <c r="I442" s="33" t="s">
        <v>91</v>
      </c>
      <c r="J442" s="30">
        <v>816935.48</v>
      </c>
      <c r="K442" s="55"/>
      <c r="L442" s="55">
        <f>[1]Sheet1!$P$246</f>
        <v>570855.41</v>
      </c>
      <c r="M442" s="156">
        <f>J442-L442</f>
        <v>246080.06999999995</v>
      </c>
      <c r="N442" s="55"/>
    </row>
    <row r="443" spans="1:14" ht="25.5">
      <c r="A443" s="3" t="s">
        <v>295</v>
      </c>
      <c r="B443" s="4" t="s">
        <v>13</v>
      </c>
      <c r="C443" s="4" t="s">
        <v>228</v>
      </c>
      <c r="D443" s="4" t="s">
        <v>35</v>
      </c>
      <c r="E443" s="4" t="s">
        <v>296</v>
      </c>
      <c r="F443" s="4" t="s">
        <v>0</v>
      </c>
      <c r="G443" s="4" t="s">
        <v>0</v>
      </c>
      <c r="H443" s="4" t="s">
        <v>0</v>
      </c>
      <c r="I443" s="4" t="s">
        <v>0</v>
      </c>
      <c r="J443" s="35">
        <v>581997.68999999994</v>
      </c>
      <c r="K443" s="59">
        <f t="shared" ref="K443:M447" si="157">K444</f>
        <v>0</v>
      </c>
      <c r="L443" s="59">
        <f t="shared" si="157"/>
        <v>444046.32</v>
      </c>
      <c r="M443" s="160">
        <f t="shared" si="157"/>
        <v>137951.36999999994</v>
      </c>
      <c r="N443" s="55"/>
    </row>
    <row r="444" spans="1:14" ht="25.5">
      <c r="A444" s="3" t="s">
        <v>38</v>
      </c>
      <c r="B444" s="4" t="s">
        <v>13</v>
      </c>
      <c r="C444" s="4" t="s">
        <v>228</v>
      </c>
      <c r="D444" s="4" t="s">
        <v>35</v>
      </c>
      <c r="E444" s="4" t="s">
        <v>296</v>
      </c>
      <c r="F444" s="4" t="s">
        <v>39</v>
      </c>
      <c r="G444" s="4" t="s">
        <v>0</v>
      </c>
      <c r="H444" s="4" t="s">
        <v>0</v>
      </c>
      <c r="I444" s="4" t="s">
        <v>0</v>
      </c>
      <c r="J444" s="21">
        <v>581997.68999999994</v>
      </c>
      <c r="K444" s="49">
        <f t="shared" si="157"/>
        <v>0</v>
      </c>
      <c r="L444" s="49">
        <f t="shared" si="157"/>
        <v>444046.32</v>
      </c>
      <c r="M444" s="153">
        <f t="shared" si="157"/>
        <v>137951.36999999994</v>
      </c>
      <c r="N444" s="55"/>
    </row>
    <row r="445" spans="1:14" ht="25.5">
      <c r="A445" s="3" t="s">
        <v>40</v>
      </c>
      <c r="B445" s="4" t="s">
        <v>13</v>
      </c>
      <c r="C445" s="4" t="s">
        <v>228</v>
      </c>
      <c r="D445" s="4" t="s">
        <v>35</v>
      </c>
      <c r="E445" s="4" t="s">
        <v>296</v>
      </c>
      <c r="F445" s="4" t="s">
        <v>41</v>
      </c>
      <c r="G445" s="4" t="s">
        <v>0</v>
      </c>
      <c r="H445" s="4" t="s">
        <v>0</v>
      </c>
      <c r="I445" s="4" t="s">
        <v>0</v>
      </c>
      <c r="J445" s="21">
        <v>581997.68999999994</v>
      </c>
      <c r="K445" s="49">
        <f t="shared" si="157"/>
        <v>0</v>
      </c>
      <c r="L445" s="49">
        <f t="shared" si="157"/>
        <v>444046.32</v>
      </c>
      <c r="M445" s="153">
        <f t="shared" si="157"/>
        <v>137951.36999999994</v>
      </c>
      <c r="N445" s="55"/>
    </row>
    <row r="446" spans="1:14" ht="25.5">
      <c r="A446" s="3" t="s">
        <v>48</v>
      </c>
      <c r="B446" s="4" t="s">
        <v>13</v>
      </c>
      <c r="C446" s="4" t="s">
        <v>228</v>
      </c>
      <c r="D446" s="4" t="s">
        <v>35</v>
      </c>
      <c r="E446" s="4" t="s">
        <v>296</v>
      </c>
      <c r="F446" s="4" t="s">
        <v>49</v>
      </c>
      <c r="G446" s="4" t="s">
        <v>0</v>
      </c>
      <c r="H446" s="4" t="s">
        <v>0</v>
      </c>
      <c r="I446" s="4" t="s">
        <v>0</v>
      </c>
      <c r="J446" s="21">
        <v>581997.68999999994</v>
      </c>
      <c r="K446" s="49">
        <f t="shared" si="157"/>
        <v>0</v>
      </c>
      <c r="L446" s="49">
        <f t="shared" si="157"/>
        <v>444046.32</v>
      </c>
      <c r="M446" s="153">
        <f t="shared" si="157"/>
        <v>137951.36999999994</v>
      </c>
      <c r="N446" s="55"/>
    </row>
    <row r="447" spans="1:14" ht="25.5">
      <c r="A447" s="5" t="s">
        <v>88</v>
      </c>
      <c r="B447" s="6" t="s">
        <v>13</v>
      </c>
      <c r="C447" s="6" t="s">
        <v>228</v>
      </c>
      <c r="D447" s="6" t="s">
        <v>35</v>
      </c>
      <c r="E447" s="6" t="s">
        <v>296</v>
      </c>
      <c r="F447" s="6" t="s">
        <v>49</v>
      </c>
      <c r="G447" s="6" t="s">
        <v>89</v>
      </c>
      <c r="H447" s="6" t="s">
        <v>0</v>
      </c>
      <c r="I447" s="6" t="s">
        <v>0</v>
      </c>
      <c r="J447" s="24">
        <v>581997.68999999994</v>
      </c>
      <c r="K447" s="60">
        <f t="shared" si="157"/>
        <v>0</v>
      </c>
      <c r="L447" s="60">
        <f t="shared" si="157"/>
        <v>444046.32</v>
      </c>
      <c r="M447" s="142">
        <f t="shared" si="157"/>
        <v>137951.36999999994</v>
      </c>
      <c r="N447" s="55"/>
    </row>
    <row r="448" spans="1:14">
      <c r="A448" s="5" t="s">
        <v>118</v>
      </c>
      <c r="B448" s="6" t="s">
        <v>13</v>
      </c>
      <c r="C448" s="6" t="s">
        <v>228</v>
      </c>
      <c r="D448" s="6" t="s">
        <v>35</v>
      </c>
      <c r="E448" s="6" t="s">
        <v>296</v>
      </c>
      <c r="F448" s="6" t="s">
        <v>49</v>
      </c>
      <c r="G448" s="6" t="s">
        <v>89</v>
      </c>
      <c r="H448" s="6" t="s">
        <v>0</v>
      </c>
      <c r="I448" s="6" t="s">
        <v>119</v>
      </c>
      <c r="J448" s="24">
        <v>581997.68999999994</v>
      </c>
      <c r="K448" s="55"/>
      <c r="L448" s="50">
        <f>[1]Sheet1!$P$248</f>
        <v>444046.32</v>
      </c>
      <c r="M448" s="156">
        <f>J448-L448</f>
        <v>137951.36999999994</v>
      </c>
      <c r="N448" s="55"/>
    </row>
    <row r="449" spans="1:14">
      <c r="A449" s="3" t="s">
        <v>297</v>
      </c>
      <c r="B449" s="4" t="s">
        <v>13</v>
      </c>
      <c r="C449" s="4" t="s">
        <v>228</v>
      </c>
      <c r="D449" s="4" t="s">
        <v>35</v>
      </c>
      <c r="E449" s="4" t="s">
        <v>298</v>
      </c>
      <c r="F449" s="4" t="s">
        <v>0</v>
      </c>
      <c r="G449" s="4" t="s">
        <v>0</v>
      </c>
      <c r="H449" s="4" t="s">
        <v>0</v>
      </c>
      <c r="I449" s="4" t="s">
        <v>0</v>
      </c>
      <c r="J449" s="21">
        <v>8664005.3599999994</v>
      </c>
      <c r="K449" s="49">
        <f t="shared" ref="K449:M453" si="158">K450</f>
        <v>0</v>
      </c>
      <c r="L449" s="49">
        <f t="shared" si="158"/>
        <v>5676486.7199999997</v>
      </c>
      <c r="M449" s="153">
        <f t="shared" si="158"/>
        <v>2987518.6399999997</v>
      </c>
      <c r="N449" s="55"/>
    </row>
    <row r="450" spans="1:14" ht="25.5">
      <c r="A450" s="3" t="s">
        <v>38</v>
      </c>
      <c r="B450" s="4" t="s">
        <v>13</v>
      </c>
      <c r="C450" s="4" t="s">
        <v>228</v>
      </c>
      <c r="D450" s="4" t="s">
        <v>35</v>
      </c>
      <c r="E450" s="4" t="s">
        <v>298</v>
      </c>
      <c r="F450" s="4" t="s">
        <v>39</v>
      </c>
      <c r="G450" s="4" t="s">
        <v>0</v>
      </c>
      <c r="H450" s="4" t="s">
        <v>0</v>
      </c>
      <c r="I450" s="4" t="s">
        <v>0</v>
      </c>
      <c r="J450" s="21">
        <v>8664005.3599999994</v>
      </c>
      <c r="K450" s="49">
        <f t="shared" si="158"/>
        <v>0</v>
      </c>
      <c r="L450" s="49">
        <f t="shared" si="158"/>
        <v>5676486.7199999997</v>
      </c>
      <c r="M450" s="153">
        <f t="shared" si="158"/>
        <v>2987518.6399999997</v>
      </c>
      <c r="N450" s="55"/>
    </row>
    <row r="451" spans="1:14" ht="25.5">
      <c r="A451" s="3" t="s">
        <v>40</v>
      </c>
      <c r="B451" s="4" t="s">
        <v>13</v>
      </c>
      <c r="C451" s="4" t="s">
        <v>228</v>
      </c>
      <c r="D451" s="4" t="s">
        <v>35</v>
      </c>
      <c r="E451" s="4" t="s">
        <v>298</v>
      </c>
      <c r="F451" s="4" t="s">
        <v>41</v>
      </c>
      <c r="G451" s="4" t="s">
        <v>0</v>
      </c>
      <c r="H451" s="4" t="s">
        <v>0</v>
      </c>
      <c r="I451" s="4" t="s">
        <v>0</v>
      </c>
      <c r="J451" s="21">
        <v>8664005.3599999994</v>
      </c>
      <c r="K451" s="49">
        <f t="shared" si="158"/>
        <v>0</v>
      </c>
      <c r="L451" s="49">
        <f t="shared" si="158"/>
        <v>5676486.7199999997</v>
      </c>
      <c r="M451" s="153">
        <f t="shared" si="158"/>
        <v>2987518.6399999997</v>
      </c>
      <c r="N451" s="55"/>
    </row>
    <row r="452" spans="1:14" ht="25.5">
      <c r="A452" s="3" t="s">
        <v>48</v>
      </c>
      <c r="B452" s="4" t="s">
        <v>13</v>
      </c>
      <c r="C452" s="4" t="s">
        <v>228</v>
      </c>
      <c r="D452" s="4" t="s">
        <v>35</v>
      </c>
      <c r="E452" s="4" t="s">
        <v>298</v>
      </c>
      <c r="F452" s="4" t="s">
        <v>49</v>
      </c>
      <c r="G452" s="4" t="s">
        <v>0</v>
      </c>
      <c r="H452" s="4" t="s">
        <v>0</v>
      </c>
      <c r="I452" s="4" t="s">
        <v>0</v>
      </c>
      <c r="J452" s="21">
        <v>8664005.3599999994</v>
      </c>
      <c r="K452" s="49">
        <f t="shared" si="158"/>
        <v>0</v>
      </c>
      <c r="L452" s="49">
        <f t="shared" si="158"/>
        <v>5676486.7199999997</v>
      </c>
      <c r="M452" s="153">
        <f t="shared" si="158"/>
        <v>2987518.6399999997</v>
      </c>
      <c r="N452" s="55"/>
    </row>
    <row r="453" spans="1:14" ht="25.5">
      <c r="A453" s="5" t="s">
        <v>88</v>
      </c>
      <c r="B453" s="6" t="s">
        <v>13</v>
      </c>
      <c r="C453" s="6" t="s">
        <v>228</v>
      </c>
      <c r="D453" s="6" t="s">
        <v>35</v>
      </c>
      <c r="E453" s="6" t="s">
        <v>298</v>
      </c>
      <c r="F453" s="6" t="s">
        <v>49</v>
      </c>
      <c r="G453" s="6" t="s">
        <v>89</v>
      </c>
      <c r="H453" s="6" t="s">
        <v>0</v>
      </c>
      <c r="I453" s="6" t="s">
        <v>0</v>
      </c>
      <c r="J453" s="24">
        <v>8664005.3599999994</v>
      </c>
      <c r="K453" s="60">
        <f t="shared" si="158"/>
        <v>0</v>
      </c>
      <c r="L453" s="60">
        <f t="shared" si="158"/>
        <v>5676486.7199999997</v>
      </c>
      <c r="M453" s="142">
        <f t="shared" si="158"/>
        <v>2987518.6399999997</v>
      </c>
      <c r="N453" s="55"/>
    </row>
    <row r="454" spans="1:14" ht="25.5">
      <c r="A454" s="5" t="s">
        <v>90</v>
      </c>
      <c r="B454" s="6" t="s">
        <v>13</v>
      </c>
      <c r="C454" s="6" t="s">
        <v>228</v>
      </c>
      <c r="D454" s="6" t="s">
        <v>35</v>
      </c>
      <c r="E454" s="6" t="s">
        <v>298</v>
      </c>
      <c r="F454" s="6" t="s">
        <v>49</v>
      </c>
      <c r="G454" s="6" t="s">
        <v>89</v>
      </c>
      <c r="H454" s="6" t="s">
        <v>0</v>
      </c>
      <c r="I454" s="6" t="s">
        <v>91</v>
      </c>
      <c r="J454" s="24">
        <v>8664005.3599999994</v>
      </c>
      <c r="K454" s="55"/>
      <c r="L454" s="50">
        <f>[1]Sheet1!$P$249</f>
        <v>5676486.7199999997</v>
      </c>
      <c r="M454" s="156">
        <f>J454-L454</f>
        <v>2987518.6399999997</v>
      </c>
      <c r="N454" s="55"/>
    </row>
    <row r="455" spans="1:14" ht="38.25">
      <c r="A455" s="114" t="s">
        <v>299</v>
      </c>
      <c r="B455" s="77" t="s">
        <v>13</v>
      </c>
      <c r="C455" s="77" t="s">
        <v>228</v>
      </c>
      <c r="D455" s="77" t="s">
        <v>35</v>
      </c>
      <c r="E455" s="77" t="s">
        <v>300</v>
      </c>
      <c r="F455" s="77" t="s">
        <v>0</v>
      </c>
      <c r="G455" s="77" t="s">
        <v>0</v>
      </c>
      <c r="H455" s="77" t="s">
        <v>0</v>
      </c>
      <c r="I455" s="77" t="s">
        <v>0</v>
      </c>
      <c r="J455" s="36">
        <v>10442859.800000001</v>
      </c>
      <c r="K455" s="103">
        <f>K456</f>
        <v>0</v>
      </c>
      <c r="L455" s="103">
        <f t="shared" ref="L455:M459" si="159">L456</f>
        <v>499497.62</v>
      </c>
      <c r="M455" s="161">
        <f t="shared" si="159"/>
        <v>9943362.1800000016</v>
      </c>
      <c r="N455" s="55"/>
    </row>
    <row r="456" spans="1:14" ht="25.5">
      <c r="A456" s="37" t="s">
        <v>38</v>
      </c>
      <c r="B456" s="26" t="s">
        <v>13</v>
      </c>
      <c r="C456" s="26" t="s">
        <v>228</v>
      </c>
      <c r="D456" s="26" t="s">
        <v>35</v>
      </c>
      <c r="E456" s="26" t="s">
        <v>300</v>
      </c>
      <c r="F456" s="26" t="s">
        <v>39</v>
      </c>
      <c r="G456" s="26" t="s">
        <v>0</v>
      </c>
      <c r="H456" s="26" t="s">
        <v>0</v>
      </c>
      <c r="I456" s="26" t="s">
        <v>0</v>
      </c>
      <c r="J456" s="27">
        <v>10442859.800000001</v>
      </c>
      <c r="K456" s="52">
        <f>K457</f>
        <v>0</v>
      </c>
      <c r="L456" s="52">
        <f t="shared" si="159"/>
        <v>499497.62</v>
      </c>
      <c r="M456" s="153">
        <f t="shared" si="159"/>
        <v>9943362.1800000016</v>
      </c>
      <c r="N456" s="55"/>
    </row>
    <row r="457" spans="1:14" ht="25.5">
      <c r="A457" s="37" t="s">
        <v>40</v>
      </c>
      <c r="B457" s="26" t="s">
        <v>13</v>
      </c>
      <c r="C457" s="26" t="s">
        <v>228</v>
      </c>
      <c r="D457" s="26" t="s">
        <v>35</v>
      </c>
      <c r="E457" s="26" t="s">
        <v>300</v>
      </c>
      <c r="F457" s="26" t="s">
        <v>41</v>
      </c>
      <c r="G457" s="26" t="s">
        <v>0</v>
      </c>
      <c r="H457" s="26" t="s">
        <v>0</v>
      </c>
      <c r="I457" s="26" t="s">
        <v>0</v>
      </c>
      <c r="J457" s="27">
        <v>10442859.800000001</v>
      </c>
      <c r="K457" s="52">
        <f>K458</f>
        <v>0</v>
      </c>
      <c r="L457" s="52">
        <f t="shared" si="159"/>
        <v>499497.62</v>
      </c>
      <c r="M457" s="153">
        <f t="shared" si="159"/>
        <v>9943362.1800000016</v>
      </c>
      <c r="N457" s="55"/>
    </row>
    <row r="458" spans="1:14" ht="25.5">
      <c r="A458" s="37" t="s">
        <v>48</v>
      </c>
      <c r="B458" s="26" t="s">
        <v>13</v>
      </c>
      <c r="C458" s="26" t="s">
        <v>228</v>
      </c>
      <c r="D458" s="26" t="s">
        <v>35</v>
      </c>
      <c r="E458" s="26" t="s">
        <v>300</v>
      </c>
      <c r="F458" s="26" t="s">
        <v>49</v>
      </c>
      <c r="G458" s="26" t="s">
        <v>0</v>
      </c>
      <c r="H458" s="26" t="s">
        <v>0</v>
      </c>
      <c r="I458" s="26" t="s">
        <v>0</v>
      </c>
      <c r="J458" s="27">
        <v>10442859.800000001</v>
      </c>
      <c r="K458" s="52">
        <f>K459+K462+K463</f>
        <v>0</v>
      </c>
      <c r="L458" s="52">
        <f t="shared" ref="L458:M458" si="160">L459+L462+L463</f>
        <v>499497.62</v>
      </c>
      <c r="M458" s="46">
        <f t="shared" si="160"/>
        <v>9943362.1800000016</v>
      </c>
      <c r="N458" s="55"/>
    </row>
    <row r="459" spans="1:14" ht="25.5">
      <c r="A459" s="19" t="s">
        <v>88</v>
      </c>
      <c r="B459" s="67" t="s">
        <v>13</v>
      </c>
      <c r="C459" s="67" t="s">
        <v>228</v>
      </c>
      <c r="D459" s="67" t="s">
        <v>35</v>
      </c>
      <c r="E459" s="67" t="s">
        <v>300</v>
      </c>
      <c r="F459" s="67" t="s">
        <v>49</v>
      </c>
      <c r="G459" s="67" t="s">
        <v>89</v>
      </c>
      <c r="H459" s="67" t="s">
        <v>0</v>
      </c>
      <c r="I459" s="67" t="s">
        <v>0</v>
      </c>
      <c r="J459" s="27">
        <v>132116.29999999999</v>
      </c>
      <c r="K459" s="52">
        <f>K460</f>
        <v>0</v>
      </c>
      <c r="L459" s="52"/>
      <c r="M459" s="153">
        <f t="shared" si="159"/>
        <v>132116.29999999999</v>
      </c>
      <c r="N459" s="55"/>
    </row>
    <row r="460" spans="1:14">
      <c r="A460" s="19" t="s">
        <v>118</v>
      </c>
      <c r="B460" s="67" t="s">
        <v>13</v>
      </c>
      <c r="C460" s="67" t="s">
        <v>228</v>
      </c>
      <c r="D460" s="67" t="s">
        <v>35</v>
      </c>
      <c r="E460" s="67" t="s">
        <v>300</v>
      </c>
      <c r="F460" s="67" t="s">
        <v>49</v>
      </c>
      <c r="G460" s="67" t="s">
        <v>89</v>
      </c>
      <c r="H460" s="67" t="s">
        <v>0</v>
      </c>
      <c r="I460" s="67" t="s">
        <v>119</v>
      </c>
      <c r="J460" s="30">
        <v>132116.29999999999</v>
      </c>
      <c r="K460" s="55"/>
      <c r="L460" s="55"/>
      <c r="M460" s="156">
        <f>J460+K460+L460</f>
        <v>132116.29999999999</v>
      </c>
      <c r="N460" s="55"/>
    </row>
    <row r="461" spans="1:14">
      <c r="A461" s="19" t="s">
        <v>66</v>
      </c>
      <c r="B461" s="67" t="s">
        <v>13</v>
      </c>
      <c r="C461" s="67" t="s">
        <v>228</v>
      </c>
      <c r="D461" s="67" t="s">
        <v>35</v>
      </c>
      <c r="E461" s="67" t="s">
        <v>300</v>
      </c>
      <c r="F461" s="67" t="s">
        <v>49</v>
      </c>
      <c r="G461" s="67" t="s">
        <v>67</v>
      </c>
      <c r="H461" s="67" t="s">
        <v>0</v>
      </c>
      <c r="I461" s="67" t="s">
        <v>0</v>
      </c>
      <c r="J461" s="30">
        <v>9326290.9600000009</v>
      </c>
      <c r="K461" s="54">
        <f t="shared" ref="K461:M461" si="161">K462</f>
        <v>0</v>
      </c>
      <c r="L461" s="54"/>
      <c r="M461" s="142">
        <f t="shared" si="161"/>
        <v>9326290.9600000009</v>
      </c>
      <c r="N461" s="55"/>
    </row>
    <row r="462" spans="1:14" ht="25.5">
      <c r="A462" s="19" t="s">
        <v>122</v>
      </c>
      <c r="B462" s="67" t="s">
        <v>13</v>
      </c>
      <c r="C462" s="67" t="s">
        <v>228</v>
      </c>
      <c r="D462" s="67" t="s">
        <v>35</v>
      </c>
      <c r="E462" s="67" t="s">
        <v>300</v>
      </c>
      <c r="F462" s="67" t="s">
        <v>49</v>
      </c>
      <c r="G462" s="67" t="s">
        <v>67</v>
      </c>
      <c r="H462" s="67" t="s">
        <v>0</v>
      </c>
      <c r="I462" s="67" t="s">
        <v>123</v>
      </c>
      <c r="J462" s="30">
        <v>9326290.9600000009</v>
      </c>
      <c r="K462" s="55"/>
      <c r="L462" s="55"/>
      <c r="M462" s="156">
        <f>J462+K462+L462</f>
        <v>9326290.9600000009</v>
      </c>
      <c r="N462" s="55"/>
    </row>
    <row r="463" spans="1:14">
      <c r="A463" s="80" t="s">
        <v>128</v>
      </c>
      <c r="B463" s="67" t="s">
        <v>13</v>
      </c>
      <c r="C463" s="67" t="s">
        <v>228</v>
      </c>
      <c r="D463" s="67" t="s">
        <v>35</v>
      </c>
      <c r="E463" s="67" t="s">
        <v>300</v>
      </c>
      <c r="F463" s="67" t="s">
        <v>49</v>
      </c>
      <c r="G463" s="67">
        <v>310</v>
      </c>
      <c r="H463" s="67" t="s">
        <v>0</v>
      </c>
      <c r="I463" s="67">
        <v>1116</v>
      </c>
      <c r="J463" s="30">
        <v>984452.53999999992</v>
      </c>
      <c r="K463" s="55"/>
      <c r="L463" s="55">
        <f>[1]Sheet1!$P$252</f>
        <v>499497.62</v>
      </c>
      <c r="M463" s="156">
        <f>J463-L463</f>
        <v>484954.91999999993</v>
      </c>
      <c r="N463" s="55"/>
    </row>
    <row r="464" spans="1:14" ht="25.5">
      <c r="A464" s="37" t="s">
        <v>301</v>
      </c>
      <c r="B464" s="26" t="s">
        <v>13</v>
      </c>
      <c r="C464" s="26" t="s">
        <v>228</v>
      </c>
      <c r="D464" s="26" t="s">
        <v>35</v>
      </c>
      <c r="E464" s="26" t="s">
        <v>302</v>
      </c>
      <c r="F464" s="26" t="s">
        <v>0</v>
      </c>
      <c r="G464" s="26" t="s">
        <v>0</v>
      </c>
      <c r="H464" s="26" t="s">
        <v>0</v>
      </c>
      <c r="I464" s="26" t="s">
        <v>0</v>
      </c>
      <c r="J464" s="27">
        <v>35778029.690000005</v>
      </c>
      <c r="K464" s="52">
        <f t="shared" ref="K464:M466" si="162">K465</f>
        <v>0</v>
      </c>
      <c r="L464" s="52">
        <f t="shared" si="162"/>
        <v>7343491.8299999991</v>
      </c>
      <c r="M464" s="153">
        <f t="shared" si="162"/>
        <v>28434537.859999999</v>
      </c>
      <c r="N464" s="55"/>
    </row>
    <row r="465" spans="1:15" ht="25.5">
      <c r="A465" s="37" t="s">
        <v>38</v>
      </c>
      <c r="B465" s="26" t="s">
        <v>13</v>
      </c>
      <c r="C465" s="26" t="s">
        <v>228</v>
      </c>
      <c r="D465" s="26" t="s">
        <v>35</v>
      </c>
      <c r="E465" s="26" t="s">
        <v>302</v>
      </c>
      <c r="F465" s="26" t="s">
        <v>39</v>
      </c>
      <c r="G465" s="26" t="s">
        <v>0</v>
      </c>
      <c r="H465" s="26" t="s">
        <v>0</v>
      </c>
      <c r="I465" s="26" t="s">
        <v>0</v>
      </c>
      <c r="J465" s="27">
        <v>35778029.690000005</v>
      </c>
      <c r="K465" s="52">
        <f>K466</f>
        <v>0</v>
      </c>
      <c r="L465" s="46">
        <f t="shared" si="162"/>
        <v>7343491.8299999991</v>
      </c>
      <c r="M465" s="153">
        <f t="shared" si="162"/>
        <v>28434537.859999999</v>
      </c>
      <c r="N465" s="55"/>
    </row>
    <row r="466" spans="1:15" ht="25.5">
      <c r="A466" s="86" t="s">
        <v>40</v>
      </c>
      <c r="B466" s="87" t="s">
        <v>13</v>
      </c>
      <c r="C466" s="87" t="s">
        <v>228</v>
      </c>
      <c r="D466" s="87" t="s">
        <v>35</v>
      </c>
      <c r="E466" s="87" t="s">
        <v>302</v>
      </c>
      <c r="F466" s="87" t="s">
        <v>41</v>
      </c>
      <c r="G466" s="87" t="s">
        <v>0</v>
      </c>
      <c r="H466" s="87" t="s">
        <v>0</v>
      </c>
      <c r="I466" s="87" t="s">
        <v>0</v>
      </c>
      <c r="J466" s="35">
        <v>35778029.690000005</v>
      </c>
      <c r="K466" s="59">
        <f t="shared" si="162"/>
        <v>0</v>
      </c>
      <c r="L466" s="59">
        <f t="shared" si="162"/>
        <v>7343491.8299999991</v>
      </c>
      <c r="M466" s="153">
        <f t="shared" si="162"/>
        <v>28434537.859999999</v>
      </c>
      <c r="N466" s="55"/>
    </row>
    <row r="467" spans="1:15" ht="25.5">
      <c r="A467" s="3" t="s">
        <v>48</v>
      </c>
      <c r="B467" s="4" t="s">
        <v>13</v>
      </c>
      <c r="C467" s="4" t="s">
        <v>228</v>
      </c>
      <c r="D467" s="4" t="s">
        <v>35</v>
      </c>
      <c r="E467" s="4" t="s">
        <v>302</v>
      </c>
      <c r="F467" s="4" t="s">
        <v>49</v>
      </c>
      <c r="G467" s="4" t="s">
        <v>0</v>
      </c>
      <c r="H467" s="4" t="s">
        <v>0</v>
      </c>
      <c r="I467" s="4" t="s">
        <v>0</v>
      </c>
      <c r="J467" s="21">
        <v>35778029.690000005</v>
      </c>
      <c r="K467" s="49">
        <f>K469+K477+K479+K468+K478</f>
        <v>0</v>
      </c>
      <c r="L467" s="49">
        <f>L469+L477+L479+L468+L478</f>
        <v>7343491.8299999991</v>
      </c>
      <c r="M467" s="49">
        <f>M469+M477+M479+M468+M478</f>
        <v>28434537.859999999</v>
      </c>
      <c r="N467" s="55"/>
    </row>
    <row r="468" spans="1:15">
      <c r="A468" s="41" t="s">
        <v>413</v>
      </c>
      <c r="B468" s="63" t="s">
        <v>13</v>
      </c>
      <c r="C468" s="63" t="s">
        <v>228</v>
      </c>
      <c r="D468" s="63" t="s">
        <v>35</v>
      </c>
      <c r="E468" s="63" t="s">
        <v>302</v>
      </c>
      <c r="F468" s="63" t="s">
        <v>49</v>
      </c>
      <c r="G468" s="63">
        <v>225</v>
      </c>
      <c r="H468" s="77"/>
      <c r="I468" s="125">
        <v>1105</v>
      </c>
      <c r="J468" s="78">
        <v>3682776.2</v>
      </c>
      <c r="K468" s="126"/>
      <c r="L468" s="126">
        <f>[1]Sheet1!$P$253</f>
        <v>425158.89</v>
      </c>
      <c r="M468" s="156">
        <f>J468-L468</f>
        <v>3257617.31</v>
      </c>
      <c r="N468" s="55"/>
    </row>
    <row r="469" spans="1:15">
      <c r="A469" s="5" t="s">
        <v>66</v>
      </c>
      <c r="B469" s="63" t="s">
        <v>13</v>
      </c>
      <c r="C469" s="63" t="s">
        <v>228</v>
      </c>
      <c r="D469" s="63" t="s">
        <v>35</v>
      </c>
      <c r="E469" s="63" t="s">
        <v>302</v>
      </c>
      <c r="F469" s="63" t="s">
        <v>49</v>
      </c>
      <c r="G469" s="63">
        <v>226</v>
      </c>
      <c r="H469" s="63" t="s">
        <v>0</v>
      </c>
      <c r="I469" s="63" t="s">
        <v>0</v>
      </c>
      <c r="J469" s="34">
        <v>26560427.66</v>
      </c>
      <c r="K469" s="123">
        <f>K472+K470+K471</f>
        <v>0</v>
      </c>
      <c r="L469" s="123">
        <f>L472+L470+L471</f>
        <v>4433811.25</v>
      </c>
      <c r="M469" s="123">
        <f>M472+M470+M471</f>
        <v>22126616.41</v>
      </c>
      <c r="N469" s="55"/>
    </row>
    <row r="470" spans="1:15">
      <c r="A470" s="143" t="s">
        <v>412</v>
      </c>
      <c r="B470" s="83" t="s">
        <v>13</v>
      </c>
      <c r="C470" s="83" t="s">
        <v>228</v>
      </c>
      <c r="D470" s="83" t="s">
        <v>35</v>
      </c>
      <c r="E470" s="83" t="s">
        <v>302</v>
      </c>
      <c r="F470" s="83" t="s">
        <v>49</v>
      </c>
      <c r="G470" s="83">
        <v>226</v>
      </c>
      <c r="H470" s="83" t="s">
        <v>0</v>
      </c>
      <c r="I470" s="83">
        <v>1130</v>
      </c>
      <c r="J470" s="116">
        <v>677854.56</v>
      </c>
      <c r="K470" s="140"/>
      <c r="L470" s="54"/>
      <c r="M470" s="156">
        <f>J470+K470+L470</f>
        <v>677854.56</v>
      </c>
      <c r="N470" s="55"/>
    </row>
    <row r="471" spans="1:15">
      <c r="A471" s="144" t="s">
        <v>426</v>
      </c>
      <c r="B471" s="67" t="s">
        <v>13</v>
      </c>
      <c r="C471" s="67" t="s">
        <v>228</v>
      </c>
      <c r="D471" s="67" t="s">
        <v>35</v>
      </c>
      <c r="E471" s="67" t="s">
        <v>302</v>
      </c>
      <c r="F471" s="67" t="s">
        <v>49</v>
      </c>
      <c r="G471" s="67">
        <v>226</v>
      </c>
      <c r="H471" s="67" t="s">
        <v>0</v>
      </c>
      <c r="I471" s="67">
        <v>1133</v>
      </c>
      <c r="J471" s="30">
        <v>230000</v>
      </c>
      <c r="K471" s="54"/>
      <c r="L471" s="54"/>
      <c r="M471" s="156">
        <f>J471+K471+L471</f>
        <v>230000</v>
      </c>
      <c r="N471" s="55"/>
    </row>
    <row r="472" spans="1:15" ht="25.5">
      <c r="A472" s="145" t="s">
        <v>122</v>
      </c>
      <c r="B472" s="67" t="s">
        <v>13</v>
      </c>
      <c r="C472" s="67" t="s">
        <v>228</v>
      </c>
      <c r="D472" s="67" t="s">
        <v>35</v>
      </c>
      <c r="E472" s="67" t="s">
        <v>302</v>
      </c>
      <c r="F472" s="67" t="s">
        <v>49</v>
      </c>
      <c r="G472" s="67">
        <v>226</v>
      </c>
      <c r="H472" s="67" t="s">
        <v>0</v>
      </c>
      <c r="I472" s="67">
        <v>1140</v>
      </c>
      <c r="J472" s="30">
        <v>25652573.100000001</v>
      </c>
      <c r="K472" s="109"/>
      <c r="L472" s="55">
        <f>[1]Sheet1!$P$256</f>
        <v>4433811.25</v>
      </c>
      <c r="M472" s="156">
        <f>J472-L472</f>
        <v>21218761.850000001</v>
      </c>
      <c r="N472" s="55"/>
      <c r="O472" s="138"/>
    </row>
    <row r="473" spans="1:15" hidden="1">
      <c r="A473" s="3" t="s">
        <v>186</v>
      </c>
      <c r="B473" s="146" t="s">
        <v>13</v>
      </c>
      <c r="C473" s="147" t="s">
        <v>228</v>
      </c>
      <c r="D473" s="147" t="s">
        <v>35</v>
      </c>
      <c r="E473" s="147" t="s">
        <v>302</v>
      </c>
      <c r="F473" s="147" t="s">
        <v>187</v>
      </c>
      <c r="G473" s="147" t="s">
        <v>0</v>
      </c>
      <c r="H473" s="147" t="s">
        <v>0</v>
      </c>
      <c r="I473" s="147" t="s">
        <v>0</v>
      </c>
      <c r="J473" s="88">
        <v>0</v>
      </c>
      <c r="K473" s="55"/>
      <c r="L473" s="50"/>
      <c r="M473" s="156">
        <f t="shared" ref="M473:M484" si="163">J473+K473+L473</f>
        <v>0</v>
      </c>
      <c r="N473" s="55"/>
    </row>
    <row r="474" spans="1:15" ht="25.5" hidden="1">
      <c r="A474" s="3" t="s">
        <v>239</v>
      </c>
      <c r="B474" s="32" t="s">
        <v>13</v>
      </c>
      <c r="C474" s="26" t="s">
        <v>228</v>
      </c>
      <c r="D474" s="26" t="s">
        <v>35</v>
      </c>
      <c r="E474" s="26" t="s">
        <v>302</v>
      </c>
      <c r="F474" s="26" t="s">
        <v>240</v>
      </c>
      <c r="G474" s="26" t="s">
        <v>0</v>
      </c>
      <c r="H474" s="26" t="s">
        <v>0</v>
      </c>
      <c r="I474" s="26" t="s">
        <v>0</v>
      </c>
      <c r="J474" s="27">
        <v>0</v>
      </c>
      <c r="K474" s="55"/>
      <c r="L474" s="50"/>
      <c r="M474" s="156">
        <f t="shared" si="163"/>
        <v>0</v>
      </c>
      <c r="N474" s="55"/>
    </row>
    <row r="475" spans="1:15" ht="89.25" hidden="1">
      <c r="A475" s="3" t="s">
        <v>303</v>
      </c>
      <c r="B475" s="32" t="s">
        <v>13</v>
      </c>
      <c r="C475" s="26" t="s">
        <v>228</v>
      </c>
      <c r="D475" s="26" t="s">
        <v>35</v>
      </c>
      <c r="E475" s="26" t="s">
        <v>302</v>
      </c>
      <c r="F475" s="26" t="s">
        <v>304</v>
      </c>
      <c r="G475" s="26" t="s">
        <v>0</v>
      </c>
      <c r="H475" s="26" t="s">
        <v>0</v>
      </c>
      <c r="I475" s="26" t="s">
        <v>0</v>
      </c>
      <c r="J475" s="27">
        <v>0</v>
      </c>
      <c r="K475" s="55"/>
      <c r="L475" s="50"/>
      <c r="M475" s="156">
        <f t="shared" si="163"/>
        <v>0</v>
      </c>
      <c r="N475" s="55"/>
    </row>
    <row r="476" spans="1:15" ht="51" hidden="1">
      <c r="A476" s="5" t="s">
        <v>243</v>
      </c>
      <c r="B476" s="33" t="s">
        <v>13</v>
      </c>
      <c r="C476" s="67" t="s">
        <v>228</v>
      </c>
      <c r="D476" s="67" t="s">
        <v>35</v>
      </c>
      <c r="E476" s="67" t="s">
        <v>302</v>
      </c>
      <c r="F476" s="67" t="s">
        <v>304</v>
      </c>
      <c r="G476" s="67" t="s">
        <v>49</v>
      </c>
      <c r="H476" s="67" t="s">
        <v>0</v>
      </c>
      <c r="I476" s="67" t="s">
        <v>0</v>
      </c>
      <c r="J476" s="30">
        <v>0</v>
      </c>
      <c r="K476" s="56"/>
      <c r="L476" s="61"/>
      <c r="M476" s="156">
        <f t="shared" si="163"/>
        <v>0</v>
      </c>
      <c r="N476" s="55"/>
    </row>
    <row r="477" spans="1:15" ht="25.5">
      <c r="A477" s="95" t="s">
        <v>398</v>
      </c>
      <c r="B477" s="110" t="s">
        <v>13</v>
      </c>
      <c r="C477" s="83" t="s">
        <v>228</v>
      </c>
      <c r="D477" s="83" t="s">
        <v>35</v>
      </c>
      <c r="E477" s="83" t="s">
        <v>302</v>
      </c>
      <c r="F477" s="83" t="s">
        <v>49</v>
      </c>
      <c r="G477" s="83">
        <v>310</v>
      </c>
      <c r="H477" s="83" t="s">
        <v>0</v>
      </c>
      <c r="I477" s="83">
        <v>1116</v>
      </c>
      <c r="J477" s="116">
        <v>4459785.2200000007</v>
      </c>
      <c r="K477" s="56"/>
      <c r="L477" s="61">
        <f>[1]Sheet1!$P$257</f>
        <v>1809472.22</v>
      </c>
      <c r="M477" s="158">
        <f>J477-L477</f>
        <v>2650313.0000000009</v>
      </c>
      <c r="N477" s="55"/>
    </row>
    <row r="478" spans="1:15" ht="25.5">
      <c r="A478" s="80" t="s">
        <v>422</v>
      </c>
      <c r="B478" s="67" t="s">
        <v>13</v>
      </c>
      <c r="C478" s="67" t="s">
        <v>228</v>
      </c>
      <c r="D478" s="67" t="s">
        <v>35</v>
      </c>
      <c r="E478" s="67" t="s">
        <v>302</v>
      </c>
      <c r="F478" s="67" t="s">
        <v>49</v>
      </c>
      <c r="G478" s="67">
        <v>344</v>
      </c>
      <c r="H478" s="67" t="s">
        <v>0</v>
      </c>
      <c r="I478" s="67">
        <v>1112</v>
      </c>
      <c r="J478" s="30">
        <v>1006040.61</v>
      </c>
      <c r="K478" s="55"/>
      <c r="L478" s="55">
        <f>[1]Sheet1!$P$258</f>
        <v>675049.47</v>
      </c>
      <c r="M478" s="158">
        <f>J478-L478</f>
        <v>330991.14</v>
      </c>
      <c r="N478" s="55"/>
    </row>
    <row r="479" spans="1:15" ht="25.5">
      <c r="A479" s="80" t="s">
        <v>392</v>
      </c>
      <c r="B479" s="67" t="s">
        <v>13</v>
      </c>
      <c r="C479" s="67" t="s">
        <v>228</v>
      </c>
      <c r="D479" s="67" t="s">
        <v>35</v>
      </c>
      <c r="E479" s="67" t="s">
        <v>302</v>
      </c>
      <c r="F479" s="67" t="s">
        <v>49</v>
      </c>
      <c r="G479" s="67">
        <v>346</v>
      </c>
      <c r="H479" s="67" t="s">
        <v>0</v>
      </c>
      <c r="I479" s="67">
        <v>1123</v>
      </c>
      <c r="J479" s="30">
        <v>69000</v>
      </c>
      <c r="K479" s="56"/>
      <c r="L479" s="56"/>
      <c r="M479" s="158">
        <f t="shared" si="163"/>
        <v>69000</v>
      </c>
      <c r="N479" s="55"/>
    </row>
    <row r="480" spans="1:15" ht="63.75">
      <c r="A480" s="121" t="s">
        <v>404</v>
      </c>
      <c r="B480" s="122">
        <v>802</v>
      </c>
      <c r="C480" s="124" t="s">
        <v>228</v>
      </c>
      <c r="D480" s="124" t="s">
        <v>35</v>
      </c>
      <c r="E480" s="132" t="s">
        <v>405</v>
      </c>
      <c r="F480" s="124">
        <v>244</v>
      </c>
      <c r="G480" s="124">
        <v>226</v>
      </c>
      <c r="H480" s="133"/>
      <c r="I480" s="124">
        <v>1140</v>
      </c>
      <c r="J480" s="30">
        <v>1690981</v>
      </c>
      <c r="K480" s="56"/>
      <c r="L480" s="56">
        <f>1690981-J480</f>
        <v>0</v>
      </c>
      <c r="M480" s="156">
        <f t="shared" si="163"/>
        <v>1690981</v>
      </c>
      <c r="N480" s="55"/>
    </row>
    <row r="481" spans="1:15" ht="63.75">
      <c r="A481" s="121" t="s">
        <v>404</v>
      </c>
      <c r="B481" s="122">
        <v>802</v>
      </c>
      <c r="C481" s="124" t="s">
        <v>228</v>
      </c>
      <c r="D481" s="124" t="s">
        <v>35</v>
      </c>
      <c r="E481" s="111" t="s">
        <v>406</v>
      </c>
      <c r="F481" s="124">
        <v>244</v>
      </c>
      <c r="G481" s="124">
        <v>226</v>
      </c>
      <c r="H481" s="133"/>
      <c r="I481" s="124">
        <v>1140</v>
      </c>
      <c r="J481" s="72">
        <v>0</v>
      </c>
      <c r="K481" s="56"/>
      <c r="L481" s="56"/>
      <c r="M481" s="156">
        <f t="shared" si="163"/>
        <v>0</v>
      </c>
      <c r="N481" s="55"/>
    </row>
    <row r="482" spans="1:15" ht="63.75">
      <c r="A482" s="121" t="s">
        <v>404</v>
      </c>
      <c r="B482" s="122">
        <v>802</v>
      </c>
      <c r="C482" s="124" t="s">
        <v>228</v>
      </c>
      <c r="D482" s="124" t="s">
        <v>35</v>
      </c>
      <c r="E482" s="132" t="s">
        <v>405</v>
      </c>
      <c r="F482" s="124">
        <v>244</v>
      </c>
      <c r="G482" s="124">
        <v>310</v>
      </c>
      <c r="H482" s="133"/>
      <c r="I482" s="124">
        <v>1116</v>
      </c>
      <c r="J482" s="72">
        <v>1380000</v>
      </c>
      <c r="K482" s="55"/>
      <c r="L482" s="55">
        <f>[1]Sheet1!$P$261</f>
        <v>1380000</v>
      </c>
      <c r="M482" s="156">
        <f>J482-L482</f>
        <v>0</v>
      </c>
      <c r="N482" s="55"/>
    </row>
    <row r="483" spans="1:15" ht="63.75">
      <c r="A483" s="112" t="s">
        <v>407</v>
      </c>
      <c r="B483" s="113">
        <v>802</v>
      </c>
      <c r="C483" s="67" t="s">
        <v>228</v>
      </c>
      <c r="D483" s="67" t="s">
        <v>35</v>
      </c>
      <c r="E483" s="111" t="s">
        <v>406</v>
      </c>
      <c r="F483" s="67">
        <v>244</v>
      </c>
      <c r="G483" s="67">
        <v>226</v>
      </c>
      <c r="H483" s="67"/>
      <c r="I483" s="67">
        <v>1140</v>
      </c>
      <c r="J483" s="72">
        <v>56030</v>
      </c>
      <c r="K483" s="55"/>
      <c r="L483" s="55"/>
      <c r="M483" s="156">
        <f t="shared" si="163"/>
        <v>56030</v>
      </c>
      <c r="N483" s="55"/>
    </row>
    <row r="484" spans="1:15" ht="63.75">
      <c r="A484" s="112" t="s">
        <v>407</v>
      </c>
      <c r="B484" s="113">
        <v>802</v>
      </c>
      <c r="C484" s="67" t="s">
        <v>228</v>
      </c>
      <c r="D484" s="67" t="s">
        <v>35</v>
      </c>
      <c r="E484" s="111" t="s">
        <v>406</v>
      </c>
      <c r="F484" s="67">
        <v>244</v>
      </c>
      <c r="G484" s="67">
        <v>310</v>
      </c>
      <c r="H484" s="67"/>
      <c r="I484" s="67">
        <v>1116</v>
      </c>
      <c r="J484" s="30">
        <v>120000</v>
      </c>
      <c r="K484" s="55"/>
      <c r="L484" s="55">
        <f>[1]Sheet1!$P$263</f>
        <v>120000</v>
      </c>
      <c r="M484" s="156">
        <f>J484-L484</f>
        <v>0</v>
      </c>
      <c r="N484" s="55"/>
    </row>
    <row r="485" spans="1:15" ht="63.75">
      <c r="A485" s="86" t="s">
        <v>289</v>
      </c>
      <c r="B485" s="87" t="s">
        <v>13</v>
      </c>
      <c r="C485" s="87" t="s">
        <v>228</v>
      </c>
      <c r="D485" s="87" t="s">
        <v>35</v>
      </c>
      <c r="E485" s="87" t="s">
        <v>384</v>
      </c>
      <c r="F485" s="87" t="s">
        <v>0</v>
      </c>
      <c r="G485" s="87" t="s">
        <v>0</v>
      </c>
      <c r="H485" s="87" t="s">
        <v>0</v>
      </c>
      <c r="I485" s="87" t="s">
        <v>0</v>
      </c>
      <c r="J485" s="35">
        <v>56449739.390000001</v>
      </c>
      <c r="K485" s="59">
        <f t="shared" ref="K485:M487" si="164">K486</f>
        <v>0</v>
      </c>
      <c r="L485" s="59">
        <f t="shared" si="164"/>
        <v>18337394.719999999</v>
      </c>
      <c r="M485" s="153">
        <f t="shared" si="164"/>
        <v>38112344.670000002</v>
      </c>
      <c r="N485" s="55"/>
    </row>
    <row r="486" spans="1:15" ht="25.5">
      <c r="A486" s="3" t="s">
        <v>38</v>
      </c>
      <c r="B486" s="4" t="s">
        <v>13</v>
      </c>
      <c r="C486" s="4" t="s">
        <v>228</v>
      </c>
      <c r="D486" s="4" t="s">
        <v>35</v>
      </c>
      <c r="E486" s="4" t="s">
        <v>384</v>
      </c>
      <c r="F486" s="4" t="s">
        <v>39</v>
      </c>
      <c r="G486" s="4" t="s">
        <v>0</v>
      </c>
      <c r="H486" s="4" t="s">
        <v>0</v>
      </c>
      <c r="I486" s="4" t="s">
        <v>0</v>
      </c>
      <c r="J486" s="21">
        <v>56449739.390000001</v>
      </c>
      <c r="K486" s="49">
        <f t="shared" si="164"/>
        <v>0</v>
      </c>
      <c r="L486" s="49">
        <f t="shared" si="164"/>
        <v>18337394.719999999</v>
      </c>
      <c r="M486" s="153">
        <f t="shared" si="164"/>
        <v>38112344.670000002</v>
      </c>
      <c r="N486" s="55"/>
    </row>
    <row r="487" spans="1:15" ht="25.5">
      <c r="A487" s="3" t="s">
        <v>40</v>
      </c>
      <c r="B487" s="4" t="s">
        <v>13</v>
      </c>
      <c r="C487" s="4" t="s">
        <v>228</v>
      </c>
      <c r="D487" s="4" t="s">
        <v>35</v>
      </c>
      <c r="E487" s="4" t="s">
        <v>384</v>
      </c>
      <c r="F487" s="4" t="s">
        <v>41</v>
      </c>
      <c r="G487" s="4" t="s">
        <v>0</v>
      </c>
      <c r="H487" s="4" t="s">
        <v>0</v>
      </c>
      <c r="I487" s="4" t="s">
        <v>0</v>
      </c>
      <c r="J487" s="21">
        <v>56449739.390000001</v>
      </c>
      <c r="K487" s="49">
        <f t="shared" si="164"/>
        <v>0</v>
      </c>
      <c r="L487" s="49">
        <f t="shared" si="164"/>
        <v>18337394.719999999</v>
      </c>
      <c r="M487" s="153">
        <f t="shared" si="164"/>
        <v>38112344.670000002</v>
      </c>
      <c r="N487" s="55"/>
    </row>
    <row r="488" spans="1:15" ht="25.5">
      <c r="A488" s="3" t="s">
        <v>48</v>
      </c>
      <c r="B488" s="4" t="s">
        <v>13</v>
      </c>
      <c r="C488" s="4" t="s">
        <v>228</v>
      </c>
      <c r="D488" s="4" t="s">
        <v>35</v>
      </c>
      <c r="E488" s="4" t="s">
        <v>384</v>
      </c>
      <c r="F488" s="4" t="s">
        <v>49</v>
      </c>
      <c r="G488" s="4" t="s">
        <v>0</v>
      </c>
      <c r="H488" s="4" t="s">
        <v>0</v>
      </c>
      <c r="I488" s="4" t="s">
        <v>0</v>
      </c>
      <c r="J488" s="21">
        <v>56449739.390000001</v>
      </c>
      <c r="K488" s="49">
        <f>K489+K491+K493</f>
        <v>0</v>
      </c>
      <c r="L488" s="49">
        <f t="shared" ref="L488:M488" si="165">L489+L491+L493</f>
        <v>18337394.719999999</v>
      </c>
      <c r="M488" s="49">
        <f t="shared" si="165"/>
        <v>38112344.670000002</v>
      </c>
      <c r="N488" s="55"/>
    </row>
    <row r="489" spans="1:15">
      <c r="A489" s="5" t="s">
        <v>66</v>
      </c>
      <c r="B489" s="6" t="s">
        <v>13</v>
      </c>
      <c r="C489" s="6" t="s">
        <v>228</v>
      </c>
      <c r="D489" s="6" t="s">
        <v>35</v>
      </c>
      <c r="E489" s="11" t="s">
        <v>384</v>
      </c>
      <c r="F489" s="6" t="s">
        <v>49</v>
      </c>
      <c r="G489" s="6">
        <v>226</v>
      </c>
      <c r="H489" s="6" t="s">
        <v>0</v>
      </c>
      <c r="I489" s="6" t="s">
        <v>0</v>
      </c>
      <c r="J489" s="24">
        <v>0</v>
      </c>
      <c r="K489" s="60">
        <f t="shared" ref="K489:M489" si="166">K490</f>
        <v>0</v>
      </c>
      <c r="L489" s="60">
        <f t="shared" si="166"/>
        <v>0</v>
      </c>
      <c r="M489" s="142">
        <f t="shared" si="166"/>
        <v>0</v>
      </c>
      <c r="N489" s="55"/>
    </row>
    <row r="490" spans="1:15" ht="25.5">
      <c r="A490" s="5" t="s">
        <v>122</v>
      </c>
      <c r="B490" s="6" t="s">
        <v>13</v>
      </c>
      <c r="C490" s="6" t="s">
        <v>228</v>
      </c>
      <c r="D490" s="6" t="s">
        <v>35</v>
      </c>
      <c r="E490" s="11" t="s">
        <v>384</v>
      </c>
      <c r="F490" s="6" t="s">
        <v>49</v>
      </c>
      <c r="G490" s="6">
        <v>226</v>
      </c>
      <c r="H490" s="6" t="s">
        <v>0</v>
      </c>
      <c r="I490" s="6">
        <v>1140</v>
      </c>
      <c r="J490" s="24">
        <v>0</v>
      </c>
      <c r="K490" s="55"/>
      <c r="L490" s="50">
        <f>0-J490</f>
        <v>0</v>
      </c>
      <c r="M490" s="156">
        <f>J490+K490+L490</f>
        <v>0</v>
      </c>
      <c r="N490" s="55"/>
    </row>
    <row r="491" spans="1:15">
      <c r="A491" s="5" t="s">
        <v>66</v>
      </c>
      <c r="B491" s="63" t="s">
        <v>13</v>
      </c>
      <c r="C491" s="63" t="s">
        <v>228</v>
      </c>
      <c r="D491" s="63" t="s">
        <v>35</v>
      </c>
      <c r="E491" s="135" t="s">
        <v>384</v>
      </c>
      <c r="F491" s="63" t="s">
        <v>49</v>
      </c>
      <c r="G491" s="63">
        <v>226</v>
      </c>
      <c r="H491" s="63" t="s">
        <v>0</v>
      </c>
      <c r="I491" s="63" t="s">
        <v>0</v>
      </c>
      <c r="J491" s="34">
        <v>53567386.399999999</v>
      </c>
      <c r="K491" s="123">
        <f t="shared" ref="K491:M491" si="167">K492</f>
        <v>0</v>
      </c>
      <c r="L491" s="123">
        <f t="shared" si="167"/>
        <v>16339934.15</v>
      </c>
      <c r="M491" s="167">
        <f t="shared" si="167"/>
        <v>37227452.25</v>
      </c>
      <c r="N491" s="55"/>
    </row>
    <row r="492" spans="1:15" ht="204">
      <c r="A492" s="131" t="s">
        <v>122</v>
      </c>
      <c r="B492" s="67" t="s">
        <v>13</v>
      </c>
      <c r="C492" s="67" t="s">
        <v>228</v>
      </c>
      <c r="D492" s="67" t="s">
        <v>35</v>
      </c>
      <c r="E492" s="79" t="s">
        <v>384</v>
      </c>
      <c r="F492" s="67" t="s">
        <v>49</v>
      </c>
      <c r="G492" s="67">
        <v>226</v>
      </c>
      <c r="H492" s="81" t="s">
        <v>401</v>
      </c>
      <c r="I492" s="67">
        <v>1140</v>
      </c>
      <c r="J492" s="30">
        <v>53567386.399999999</v>
      </c>
      <c r="K492" s="55"/>
      <c r="L492" s="55">
        <f>[1]Sheet1!$P$266</f>
        <v>16339934.15</v>
      </c>
      <c r="M492" s="156">
        <f>J492-L492</f>
        <v>37227452.25</v>
      </c>
      <c r="N492" s="55"/>
    </row>
    <row r="493" spans="1:15" ht="204">
      <c r="A493" s="5"/>
      <c r="B493" s="67" t="s">
        <v>13</v>
      </c>
      <c r="C493" s="67" t="s">
        <v>228</v>
      </c>
      <c r="D493" s="67" t="s">
        <v>35</v>
      </c>
      <c r="E493" s="79" t="s">
        <v>384</v>
      </c>
      <c r="F493" s="67" t="s">
        <v>49</v>
      </c>
      <c r="G493" s="67">
        <v>344</v>
      </c>
      <c r="H493" s="81" t="s">
        <v>401</v>
      </c>
      <c r="I493" s="67">
        <v>1112</v>
      </c>
      <c r="J493" s="134">
        <v>2882352.99</v>
      </c>
      <c r="K493" s="136"/>
      <c r="L493" s="137">
        <f>[1]Sheet1!$P$267</f>
        <v>1997460.57</v>
      </c>
      <c r="M493" s="156">
        <f>J493-L493</f>
        <v>884892.42000000016</v>
      </c>
      <c r="N493" s="55"/>
    </row>
    <row r="494" spans="1:15" ht="25.5">
      <c r="A494" s="5" t="s">
        <v>409</v>
      </c>
      <c r="B494" s="6" t="s">
        <v>13</v>
      </c>
      <c r="C494" s="6" t="s">
        <v>228</v>
      </c>
      <c r="D494" s="6" t="s">
        <v>35</v>
      </c>
      <c r="E494" s="11">
        <v>9950091019</v>
      </c>
      <c r="F494" s="6">
        <v>244</v>
      </c>
      <c r="G494" s="6">
        <v>222</v>
      </c>
      <c r="H494" s="39"/>
      <c r="I494" s="33">
        <v>1125</v>
      </c>
      <c r="J494" s="30">
        <v>0</v>
      </c>
      <c r="K494" s="55"/>
      <c r="L494" s="55">
        <f>0-J494</f>
        <v>0</v>
      </c>
      <c r="M494" s="156">
        <f>J494+K494+L494</f>
        <v>0</v>
      </c>
      <c r="N494" s="55"/>
    </row>
    <row r="495" spans="1:15">
      <c r="A495" s="7" t="s">
        <v>305</v>
      </c>
      <c r="B495" s="8" t="s">
        <v>13</v>
      </c>
      <c r="C495" s="8" t="s">
        <v>306</v>
      </c>
      <c r="D495" s="8" t="s">
        <v>0</v>
      </c>
      <c r="E495" s="8" t="s">
        <v>0</v>
      </c>
      <c r="F495" s="8" t="s">
        <v>0</v>
      </c>
      <c r="G495" s="8" t="s">
        <v>0</v>
      </c>
      <c r="H495" s="8" t="s">
        <v>0</v>
      </c>
      <c r="I495" s="8" t="s">
        <v>0</v>
      </c>
      <c r="J495" s="38">
        <v>2575723.2000000002</v>
      </c>
      <c r="K495" s="62">
        <f t="shared" ref="K495:M498" si="168">K496</f>
        <v>0</v>
      </c>
      <c r="L495" s="62">
        <f t="shared" si="168"/>
        <v>1293742.48</v>
      </c>
      <c r="M495" s="165">
        <f t="shared" si="168"/>
        <v>1281980.72</v>
      </c>
      <c r="N495" s="165">
        <f>L495/J495*100</f>
        <v>50.228319564773102</v>
      </c>
      <c r="O495" s="43">
        <f>J495-L495</f>
        <v>1281980.7200000002</v>
      </c>
    </row>
    <row r="496" spans="1:15" ht="25.5">
      <c r="A496" s="3" t="s">
        <v>307</v>
      </c>
      <c r="B496" s="4" t="s">
        <v>13</v>
      </c>
      <c r="C496" s="4" t="s">
        <v>306</v>
      </c>
      <c r="D496" s="4" t="s">
        <v>306</v>
      </c>
      <c r="E496" s="4" t="s">
        <v>0</v>
      </c>
      <c r="F496" s="4" t="s">
        <v>0</v>
      </c>
      <c r="G496" s="4" t="s">
        <v>0</v>
      </c>
      <c r="H496" s="4" t="s">
        <v>0</v>
      </c>
      <c r="I496" s="4" t="s">
        <v>0</v>
      </c>
      <c r="J496" s="21">
        <v>2575723.2000000002</v>
      </c>
      <c r="K496" s="49">
        <f t="shared" si="168"/>
        <v>0</v>
      </c>
      <c r="L496" s="49">
        <f t="shared" si="168"/>
        <v>1293742.48</v>
      </c>
      <c r="M496" s="153">
        <f t="shared" si="168"/>
        <v>1281980.72</v>
      </c>
      <c r="N496" s="55"/>
    </row>
    <row r="497" spans="1:14" ht="38.25">
      <c r="A497" s="3" t="s">
        <v>308</v>
      </c>
      <c r="B497" s="4" t="s">
        <v>13</v>
      </c>
      <c r="C497" s="4" t="s">
        <v>306</v>
      </c>
      <c r="D497" s="4" t="s">
        <v>306</v>
      </c>
      <c r="E497" s="4" t="s">
        <v>309</v>
      </c>
      <c r="F497" s="4" t="s">
        <v>0</v>
      </c>
      <c r="G497" s="4" t="s">
        <v>0</v>
      </c>
      <c r="H497" s="4" t="s">
        <v>0</v>
      </c>
      <c r="I497" s="4" t="s">
        <v>0</v>
      </c>
      <c r="J497" s="21">
        <v>2575723.2000000002</v>
      </c>
      <c r="K497" s="49">
        <f t="shared" si="168"/>
        <v>0</v>
      </c>
      <c r="L497" s="49">
        <f t="shared" si="168"/>
        <v>1293742.48</v>
      </c>
      <c r="M497" s="153">
        <f t="shared" si="168"/>
        <v>1281980.72</v>
      </c>
      <c r="N497" s="55"/>
    </row>
    <row r="498" spans="1:14" ht="38.25">
      <c r="A498" s="3" t="s">
        <v>310</v>
      </c>
      <c r="B498" s="4" t="s">
        <v>13</v>
      </c>
      <c r="C498" s="4" t="s">
        <v>306</v>
      </c>
      <c r="D498" s="4" t="s">
        <v>306</v>
      </c>
      <c r="E498" s="4" t="s">
        <v>311</v>
      </c>
      <c r="F498" s="4" t="s">
        <v>0</v>
      </c>
      <c r="G498" s="4" t="s">
        <v>0</v>
      </c>
      <c r="H498" s="4" t="s">
        <v>0</v>
      </c>
      <c r="I498" s="4" t="s">
        <v>0</v>
      </c>
      <c r="J498" s="21">
        <v>2575723.2000000002</v>
      </c>
      <c r="K498" s="49">
        <f t="shared" si="168"/>
        <v>0</v>
      </c>
      <c r="L498" s="49">
        <f t="shared" si="168"/>
        <v>1293742.48</v>
      </c>
      <c r="M498" s="153">
        <f t="shared" si="168"/>
        <v>1281980.72</v>
      </c>
      <c r="N498" s="55"/>
    </row>
    <row r="499" spans="1:14" ht="51">
      <c r="A499" s="3" t="s">
        <v>312</v>
      </c>
      <c r="B499" s="4" t="s">
        <v>13</v>
      </c>
      <c r="C499" s="4" t="s">
        <v>306</v>
      </c>
      <c r="D499" s="4" t="s">
        <v>306</v>
      </c>
      <c r="E499" s="4" t="s">
        <v>313</v>
      </c>
      <c r="F499" s="4" t="s">
        <v>0</v>
      </c>
      <c r="G499" s="4" t="s">
        <v>0</v>
      </c>
      <c r="H499" s="4" t="s">
        <v>0</v>
      </c>
      <c r="I499" s="4" t="s">
        <v>0</v>
      </c>
      <c r="J499" s="21">
        <v>2575723.2000000002</v>
      </c>
      <c r="K499" s="49">
        <f t="shared" ref="K499:M499" si="169">K500+K513</f>
        <v>0</v>
      </c>
      <c r="L499" s="49">
        <f t="shared" si="169"/>
        <v>1293742.48</v>
      </c>
      <c r="M499" s="153">
        <f t="shared" si="169"/>
        <v>1281980.72</v>
      </c>
      <c r="N499" s="55"/>
    </row>
    <row r="500" spans="1:14" ht="25.5">
      <c r="A500" s="3" t="s">
        <v>38</v>
      </c>
      <c r="B500" s="4" t="s">
        <v>13</v>
      </c>
      <c r="C500" s="4" t="s">
        <v>306</v>
      </c>
      <c r="D500" s="4" t="s">
        <v>306</v>
      </c>
      <c r="E500" s="4" t="s">
        <v>313</v>
      </c>
      <c r="F500" s="4" t="s">
        <v>39</v>
      </c>
      <c r="G500" s="4" t="s">
        <v>0</v>
      </c>
      <c r="H500" s="4" t="s">
        <v>0</v>
      </c>
      <c r="I500" s="4" t="s">
        <v>0</v>
      </c>
      <c r="J500" s="21">
        <v>1725723.2</v>
      </c>
      <c r="K500" s="49">
        <f t="shared" ref="K500:M501" si="170">K501</f>
        <v>0</v>
      </c>
      <c r="L500" s="49">
        <f t="shared" si="170"/>
        <v>818642.48</v>
      </c>
      <c r="M500" s="153">
        <f t="shared" si="170"/>
        <v>907080.72</v>
      </c>
      <c r="N500" s="55"/>
    </row>
    <row r="501" spans="1:14" ht="25.5">
      <c r="A501" s="3" t="s">
        <v>40</v>
      </c>
      <c r="B501" s="4" t="s">
        <v>13</v>
      </c>
      <c r="C501" s="4" t="s">
        <v>306</v>
      </c>
      <c r="D501" s="4" t="s">
        <v>306</v>
      </c>
      <c r="E501" s="4" t="s">
        <v>313</v>
      </c>
      <c r="F501" s="4" t="s">
        <v>41</v>
      </c>
      <c r="G501" s="4" t="s">
        <v>0</v>
      </c>
      <c r="H501" s="4" t="s">
        <v>0</v>
      </c>
      <c r="I501" s="4" t="s">
        <v>0</v>
      </c>
      <c r="J501" s="21">
        <v>1725723.2</v>
      </c>
      <c r="K501" s="49">
        <f t="shared" si="170"/>
        <v>0</v>
      </c>
      <c r="L501" s="49">
        <f t="shared" si="170"/>
        <v>818642.48</v>
      </c>
      <c r="M501" s="153">
        <f t="shared" si="170"/>
        <v>907080.72</v>
      </c>
      <c r="N501" s="55"/>
    </row>
    <row r="502" spans="1:14" ht="25.5">
      <c r="A502" s="3" t="s">
        <v>48</v>
      </c>
      <c r="B502" s="4" t="s">
        <v>13</v>
      </c>
      <c r="C502" s="4" t="s">
        <v>306</v>
      </c>
      <c r="D502" s="4" t="s">
        <v>306</v>
      </c>
      <c r="E502" s="4" t="s">
        <v>313</v>
      </c>
      <c r="F502" s="4" t="s">
        <v>49</v>
      </c>
      <c r="G502" s="4" t="s">
        <v>0</v>
      </c>
      <c r="H502" s="4" t="s">
        <v>0</v>
      </c>
      <c r="I502" s="4" t="s">
        <v>0</v>
      </c>
      <c r="J502" s="21">
        <v>1725723.2</v>
      </c>
      <c r="K502" s="49">
        <f t="shared" ref="K502:M502" si="171">K503+K505+K507+K509+K511</f>
        <v>0</v>
      </c>
      <c r="L502" s="49">
        <f t="shared" si="171"/>
        <v>818642.48</v>
      </c>
      <c r="M502" s="153">
        <f t="shared" si="171"/>
        <v>907080.72</v>
      </c>
      <c r="N502" s="55"/>
    </row>
    <row r="503" spans="1:14">
      <c r="A503" s="5" t="s">
        <v>100</v>
      </c>
      <c r="B503" s="6" t="s">
        <v>13</v>
      </c>
      <c r="C503" s="6" t="s">
        <v>306</v>
      </c>
      <c r="D503" s="6" t="s">
        <v>306</v>
      </c>
      <c r="E503" s="6" t="s">
        <v>313</v>
      </c>
      <c r="F503" s="6" t="s">
        <v>49</v>
      </c>
      <c r="G503" s="6" t="s">
        <v>101</v>
      </c>
      <c r="H503" s="6" t="s">
        <v>0</v>
      </c>
      <c r="I503" s="6" t="s">
        <v>0</v>
      </c>
      <c r="J503" s="24">
        <v>0</v>
      </c>
      <c r="K503" s="60">
        <f t="shared" ref="K503:M503" si="172">K504</f>
        <v>0</v>
      </c>
      <c r="L503" s="60">
        <f t="shared" si="172"/>
        <v>0</v>
      </c>
      <c r="M503" s="142">
        <f t="shared" si="172"/>
        <v>0</v>
      </c>
      <c r="N503" s="55"/>
    </row>
    <row r="504" spans="1:14" ht="25.5">
      <c r="A504" s="5" t="s">
        <v>102</v>
      </c>
      <c r="B504" s="6" t="s">
        <v>13</v>
      </c>
      <c r="C504" s="6" t="s">
        <v>306</v>
      </c>
      <c r="D504" s="6" t="s">
        <v>306</v>
      </c>
      <c r="E504" s="6" t="s">
        <v>313</v>
      </c>
      <c r="F504" s="6" t="s">
        <v>49</v>
      </c>
      <c r="G504" s="6" t="s">
        <v>101</v>
      </c>
      <c r="H504" s="6" t="s">
        <v>0</v>
      </c>
      <c r="I504" s="6" t="s">
        <v>103</v>
      </c>
      <c r="J504" s="24">
        <v>0</v>
      </c>
      <c r="K504" s="55"/>
      <c r="L504" s="50"/>
      <c r="M504" s="156">
        <f>J504+K504+L504</f>
        <v>0</v>
      </c>
      <c r="N504" s="55"/>
    </row>
    <row r="505" spans="1:14">
      <c r="A505" s="5" t="s">
        <v>66</v>
      </c>
      <c r="B505" s="6" t="s">
        <v>13</v>
      </c>
      <c r="C505" s="6" t="s">
        <v>306</v>
      </c>
      <c r="D505" s="6" t="s">
        <v>306</v>
      </c>
      <c r="E505" s="6" t="s">
        <v>313</v>
      </c>
      <c r="F505" s="6" t="s">
        <v>49</v>
      </c>
      <c r="G505" s="6" t="s">
        <v>67</v>
      </c>
      <c r="H505" s="6" t="s">
        <v>0</v>
      </c>
      <c r="I505" s="6" t="s">
        <v>0</v>
      </c>
      <c r="J505" s="24">
        <v>1189723.2</v>
      </c>
      <c r="K505" s="60">
        <f t="shared" ref="K505:M505" si="173">K506</f>
        <v>0</v>
      </c>
      <c r="L505" s="60">
        <f t="shared" si="173"/>
        <v>509940.92</v>
      </c>
      <c r="M505" s="142">
        <f t="shared" si="173"/>
        <v>679782.28</v>
      </c>
      <c r="N505" s="55"/>
    </row>
    <row r="506" spans="1:14" ht="25.5">
      <c r="A506" s="5" t="s">
        <v>122</v>
      </c>
      <c r="B506" s="6" t="s">
        <v>13</v>
      </c>
      <c r="C506" s="6" t="s">
        <v>306</v>
      </c>
      <c r="D506" s="6" t="s">
        <v>306</v>
      </c>
      <c r="E506" s="6" t="s">
        <v>313</v>
      </c>
      <c r="F506" s="6" t="s">
        <v>49</v>
      </c>
      <c r="G506" s="6" t="s">
        <v>67</v>
      </c>
      <c r="H506" s="6" t="s">
        <v>0</v>
      </c>
      <c r="I506" s="6" t="s">
        <v>123</v>
      </c>
      <c r="J506" s="24">
        <v>1189723.2</v>
      </c>
      <c r="K506" s="55"/>
      <c r="L506" s="50">
        <f>[1]Sheet1!$P$279</f>
        <v>509940.92</v>
      </c>
      <c r="M506" s="156">
        <f>J506-L506</f>
        <v>679782.28</v>
      </c>
      <c r="N506" s="55"/>
    </row>
    <row r="507" spans="1:14">
      <c r="A507" s="5" t="s">
        <v>94</v>
      </c>
      <c r="B507" s="6" t="s">
        <v>13</v>
      </c>
      <c r="C507" s="6" t="s">
        <v>306</v>
      </c>
      <c r="D507" s="6" t="s">
        <v>306</v>
      </c>
      <c r="E507" s="6" t="s">
        <v>313</v>
      </c>
      <c r="F507" s="6" t="s">
        <v>49</v>
      </c>
      <c r="G507" s="6" t="s">
        <v>95</v>
      </c>
      <c r="H507" s="6" t="s">
        <v>0</v>
      </c>
      <c r="I507" s="6" t="s">
        <v>0</v>
      </c>
      <c r="J507" s="24">
        <v>41000</v>
      </c>
      <c r="K507" s="60">
        <f t="shared" ref="K507:M507" si="174">K508</f>
        <v>0</v>
      </c>
      <c r="L507" s="60">
        <f t="shared" si="174"/>
        <v>25615.8</v>
      </c>
      <c r="M507" s="142">
        <f t="shared" si="174"/>
        <v>15384.2</v>
      </c>
      <c r="N507" s="55"/>
    </row>
    <row r="508" spans="1:14">
      <c r="A508" s="5" t="s">
        <v>128</v>
      </c>
      <c r="B508" s="6" t="s">
        <v>13</v>
      </c>
      <c r="C508" s="6" t="s">
        <v>306</v>
      </c>
      <c r="D508" s="6" t="s">
        <v>306</v>
      </c>
      <c r="E508" s="6" t="s">
        <v>313</v>
      </c>
      <c r="F508" s="6" t="s">
        <v>49</v>
      </c>
      <c r="G508" s="6" t="s">
        <v>95</v>
      </c>
      <c r="H508" s="6" t="s">
        <v>0</v>
      </c>
      <c r="I508" s="6" t="s">
        <v>97</v>
      </c>
      <c r="J508" s="24">
        <v>41000</v>
      </c>
      <c r="K508" s="55"/>
      <c r="L508" s="50">
        <f>[1]Sheet1!$P$280</f>
        <v>25615.8</v>
      </c>
      <c r="M508" s="156">
        <f>J508-L508</f>
        <v>15384.2</v>
      </c>
      <c r="N508" s="55"/>
    </row>
    <row r="509" spans="1:14" ht="25.5">
      <c r="A509" s="5" t="s">
        <v>44</v>
      </c>
      <c r="B509" s="6" t="s">
        <v>13</v>
      </c>
      <c r="C509" s="6" t="s">
        <v>306</v>
      </c>
      <c r="D509" s="6" t="s">
        <v>306</v>
      </c>
      <c r="E509" s="6" t="s">
        <v>313</v>
      </c>
      <c r="F509" s="6" t="s">
        <v>49</v>
      </c>
      <c r="G509" s="6" t="s">
        <v>45</v>
      </c>
      <c r="H509" s="6" t="s">
        <v>0</v>
      </c>
      <c r="I509" s="6" t="s">
        <v>0</v>
      </c>
      <c r="J509" s="24">
        <v>60000</v>
      </c>
      <c r="K509" s="60">
        <f t="shared" ref="K509:M509" si="175">K510</f>
        <v>0</v>
      </c>
      <c r="L509" s="60">
        <f t="shared" si="175"/>
        <v>22079.16</v>
      </c>
      <c r="M509" s="142">
        <f t="shared" si="175"/>
        <v>37920.839999999997</v>
      </c>
      <c r="N509" s="55"/>
    </row>
    <row r="510" spans="1:14" ht="25.5">
      <c r="A510" s="5" t="s">
        <v>46</v>
      </c>
      <c r="B510" s="6" t="s">
        <v>13</v>
      </c>
      <c r="C510" s="6" t="s">
        <v>306</v>
      </c>
      <c r="D510" s="6" t="s">
        <v>306</v>
      </c>
      <c r="E510" s="6" t="s">
        <v>313</v>
      </c>
      <c r="F510" s="6" t="s">
        <v>49</v>
      </c>
      <c r="G510" s="6" t="s">
        <v>45</v>
      </c>
      <c r="H510" s="6" t="s">
        <v>0</v>
      </c>
      <c r="I510" s="6" t="s">
        <v>47</v>
      </c>
      <c r="J510" s="24">
        <v>60000</v>
      </c>
      <c r="K510" s="55"/>
      <c r="L510" s="50">
        <f>[1]Sheet1!$P$281</f>
        <v>22079.16</v>
      </c>
      <c r="M510" s="156">
        <f>J510-L510</f>
        <v>37920.839999999997</v>
      </c>
      <c r="N510" s="55"/>
    </row>
    <row r="511" spans="1:14" ht="38.25">
      <c r="A511" s="5" t="s">
        <v>54</v>
      </c>
      <c r="B511" s="6" t="s">
        <v>13</v>
      </c>
      <c r="C511" s="6" t="s">
        <v>306</v>
      </c>
      <c r="D511" s="6" t="s">
        <v>306</v>
      </c>
      <c r="E511" s="6" t="s">
        <v>313</v>
      </c>
      <c r="F511" s="6" t="s">
        <v>49</v>
      </c>
      <c r="G511" s="6" t="s">
        <v>55</v>
      </c>
      <c r="H511" s="6" t="s">
        <v>0</v>
      </c>
      <c r="I511" s="6" t="s">
        <v>0</v>
      </c>
      <c r="J511" s="24">
        <v>435000</v>
      </c>
      <c r="K511" s="60">
        <f t="shared" ref="K511:M511" si="176">K512</f>
        <v>0</v>
      </c>
      <c r="L511" s="60">
        <f t="shared" si="176"/>
        <v>261006.6</v>
      </c>
      <c r="M511" s="142">
        <f t="shared" si="176"/>
        <v>173993.4</v>
      </c>
      <c r="N511" s="55"/>
    </row>
    <row r="512" spans="1:14" ht="25.5">
      <c r="A512" s="5" t="s">
        <v>206</v>
      </c>
      <c r="B512" s="6" t="s">
        <v>13</v>
      </c>
      <c r="C512" s="6" t="s">
        <v>306</v>
      </c>
      <c r="D512" s="6" t="s">
        <v>306</v>
      </c>
      <c r="E512" s="6" t="s">
        <v>313</v>
      </c>
      <c r="F512" s="6" t="s">
        <v>49</v>
      </c>
      <c r="G512" s="6" t="s">
        <v>55</v>
      </c>
      <c r="H512" s="6" t="s">
        <v>0</v>
      </c>
      <c r="I512" s="6" t="s">
        <v>57</v>
      </c>
      <c r="J512" s="24">
        <v>435000</v>
      </c>
      <c r="K512" s="55"/>
      <c r="L512" s="50">
        <f>[1]Sheet1!$P$282</f>
        <v>261006.6</v>
      </c>
      <c r="M512" s="156">
        <f>J512-L512</f>
        <v>173993.4</v>
      </c>
      <c r="N512" s="55"/>
    </row>
    <row r="513" spans="1:15" ht="25.5">
      <c r="A513" s="3" t="s">
        <v>137</v>
      </c>
      <c r="B513" s="4" t="s">
        <v>13</v>
      </c>
      <c r="C513" s="4" t="s">
        <v>306</v>
      </c>
      <c r="D513" s="4" t="s">
        <v>306</v>
      </c>
      <c r="E513" s="4" t="s">
        <v>313</v>
      </c>
      <c r="F513" s="4" t="s">
        <v>138</v>
      </c>
      <c r="G513" s="4" t="s">
        <v>0</v>
      </c>
      <c r="H513" s="4" t="s">
        <v>0</v>
      </c>
      <c r="I513" s="4" t="s">
        <v>0</v>
      </c>
      <c r="J513" s="21">
        <v>850000</v>
      </c>
      <c r="K513" s="49">
        <f t="shared" ref="K513:M516" si="177">K514</f>
        <v>0</v>
      </c>
      <c r="L513" s="49">
        <f t="shared" si="177"/>
        <v>475100</v>
      </c>
      <c r="M513" s="153">
        <f t="shared" si="177"/>
        <v>374900</v>
      </c>
      <c r="N513" s="55"/>
    </row>
    <row r="514" spans="1:15">
      <c r="A514" s="3" t="s">
        <v>314</v>
      </c>
      <c r="B514" s="4" t="s">
        <v>13</v>
      </c>
      <c r="C514" s="4" t="s">
        <v>306</v>
      </c>
      <c r="D514" s="4" t="s">
        <v>306</v>
      </c>
      <c r="E514" s="4" t="s">
        <v>313</v>
      </c>
      <c r="F514" s="4" t="s">
        <v>315</v>
      </c>
      <c r="G514" s="4" t="s">
        <v>0</v>
      </c>
      <c r="H514" s="4" t="s">
        <v>0</v>
      </c>
      <c r="I514" s="4" t="s">
        <v>0</v>
      </c>
      <c r="J514" s="21">
        <v>850000</v>
      </c>
      <c r="K514" s="49">
        <f t="shared" si="177"/>
        <v>0</v>
      </c>
      <c r="L514" s="49">
        <f t="shared" si="177"/>
        <v>475100</v>
      </c>
      <c r="M514" s="153">
        <f t="shared" si="177"/>
        <v>374900</v>
      </c>
      <c r="N514" s="55"/>
    </row>
    <row r="515" spans="1:15">
      <c r="A515" s="3" t="s">
        <v>314</v>
      </c>
      <c r="B515" s="4" t="s">
        <v>13</v>
      </c>
      <c r="C515" s="4" t="s">
        <v>306</v>
      </c>
      <c r="D515" s="4" t="s">
        <v>306</v>
      </c>
      <c r="E515" s="4" t="s">
        <v>313</v>
      </c>
      <c r="F515" s="4" t="s">
        <v>315</v>
      </c>
      <c r="G515" s="4" t="s">
        <v>0</v>
      </c>
      <c r="H515" s="4" t="s">
        <v>0</v>
      </c>
      <c r="I515" s="4" t="s">
        <v>0</v>
      </c>
      <c r="J515" s="21">
        <v>850000</v>
      </c>
      <c r="K515" s="49">
        <f t="shared" si="177"/>
        <v>0</v>
      </c>
      <c r="L515" s="49">
        <f t="shared" si="177"/>
        <v>475100</v>
      </c>
      <c r="M515" s="153">
        <f t="shared" si="177"/>
        <v>374900</v>
      </c>
      <c r="N515" s="55"/>
    </row>
    <row r="516" spans="1:15" ht="25.5">
      <c r="A516" s="5" t="s">
        <v>179</v>
      </c>
      <c r="B516" s="6" t="s">
        <v>13</v>
      </c>
      <c r="C516" s="6" t="s">
        <v>306</v>
      </c>
      <c r="D516" s="6" t="s">
        <v>306</v>
      </c>
      <c r="E516" s="6" t="s">
        <v>313</v>
      </c>
      <c r="F516" s="6" t="s">
        <v>315</v>
      </c>
      <c r="G516" s="6" t="s">
        <v>180</v>
      </c>
      <c r="H516" s="6" t="s">
        <v>0</v>
      </c>
      <c r="I516" s="6" t="s">
        <v>0</v>
      </c>
      <c r="J516" s="24">
        <v>850000</v>
      </c>
      <c r="K516" s="60">
        <f t="shared" si="177"/>
        <v>0</v>
      </c>
      <c r="L516" s="60">
        <f t="shared" si="177"/>
        <v>475100</v>
      </c>
      <c r="M516" s="142">
        <f t="shared" si="177"/>
        <v>374900</v>
      </c>
      <c r="N516" s="55"/>
    </row>
    <row r="517" spans="1:15">
      <c r="A517" s="5" t="s">
        <v>181</v>
      </c>
      <c r="B517" s="6" t="s">
        <v>13</v>
      </c>
      <c r="C517" s="6" t="s">
        <v>306</v>
      </c>
      <c r="D517" s="6" t="s">
        <v>306</v>
      </c>
      <c r="E517" s="6" t="s">
        <v>313</v>
      </c>
      <c r="F517" s="6" t="s">
        <v>315</v>
      </c>
      <c r="G517" s="6" t="s">
        <v>180</v>
      </c>
      <c r="H517" s="6" t="s">
        <v>0</v>
      </c>
      <c r="I517" s="6" t="s">
        <v>182</v>
      </c>
      <c r="J517" s="24">
        <v>850000</v>
      </c>
      <c r="K517" s="55"/>
      <c r="L517" s="50">
        <f>[1]Sheet1!$P$283</f>
        <v>475100</v>
      </c>
      <c r="M517" s="156">
        <f>J517-L517</f>
        <v>374900</v>
      </c>
      <c r="N517" s="55"/>
    </row>
    <row r="518" spans="1:15">
      <c r="A518" s="7" t="s">
        <v>316</v>
      </c>
      <c r="B518" s="8" t="s">
        <v>13</v>
      </c>
      <c r="C518" s="8" t="s">
        <v>232</v>
      </c>
      <c r="D518" s="8" t="s">
        <v>0</v>
      </c>
      <c r="E518" s="8" t="s">
        <v>0</v>
      </c>
      <c r="F518" s="8" t="s">
        <v>0</v>
      </c>
      <c r="G518" s="8" t="s">
        <v>0</v>
      </c>
      <c r="H518" s="8" t="s">
        <v>0</v>
      </c>
      <c r="I518" s="8" t="s">
        <v>0</v>
      </c>
      <c r="J518" s="22">
        <v>8223050.8500000006</v>
      </c>
      <c r="K518" s="47">
        <f t="shared" ref="K518:M518" si="178">K519+K527</f>
        <v>0</v>
      </c>
      <c r="L518" s="47">
        <f t="shared" si="178"/>
        <v>3107987.76</v>
      </c>
      <c r="M518" s="154">
        <f t="shared" si="178"/>
        <v>5115063.09</v>
      </c>
      <c r="N518" s="154">
        <f>L518/J518*100</f>
        <v>37.796042085766743</v>
      </c>
      <c r="O518" s="43">
        <f>J518-L518</f>
        <v>5115063.0900000008</v>
      </c>
    </row>
    <row r="519" spans="1:15">
      <c r="A519" s="3" t="s">
        <v>317</v>
      </c>
      <c r="B519" s="4" t="s">
        <v>13</v>
      </c>
      <c r="C519" s="4" t="s">
        <v>232</v>
      </c>
      <c r="D519" s="4" t="s">
        <v>15</v>
      </c>
      <c r="E519" s="4" t="s">
        <v>0</v>
      </c>
      <c r="F519" s="4" t="s">
        <v>0</v>
      </c>
      <c r="G519" s="4" t="s">
        <v>0</v>
      </c>
      <c r="H519" s="4" t="s">
        <v>0</v>
      </c>
      <c r="I519" s="4" t="s">
        <v>0</v>
      </c>
      <c r="J519" s="21">
        <v>90000</v>
      </c>
      <c r="K519" s="49">
        <f t="shared" ref="K519:M525" si="179">K520</f>
        <v>0</v>
      </c>
      <c r="L519" s="49">
        <f t="shared" si="179"/>
        <v>90000</v>
      </c>
      <c r="M519" s="153">
        <f t="shared" si="179"/>
        <v>0</v>
      </c>
      <c r="N519" s="55"/>
    </row>
    <row r="520" spans="1:15">
      <c r="A520" s="3" t="s">
        <v>318</v>
      </c>
      <c r="B520" s="4" t="s">
        <v>13</v>
      </c>
      <c r="C520" s="4" t="s">
        <v>232</v>
      </c>
      <c r="D520" s="4" t="s">
        <v>15</v>
      </c>
      <c r="E520" s="4" t="s">
        <v>319</v>
      </c>
      <c r="F520" s="4" t="s">
        <v>0</v>
      </c>
      <c r="G520" s="4" t="s">
        <v>0</v>
      </c>
      <c r="H520" s="4" t="s">
        <v>0</v>
      </c>
      <c r="I520" s="4" t="s">
        <v>0</v>
      </c>
      <c r="J520" s="21">
        <v>90000</v>
      </c>
      <c r="K520" s="49">
        <f t="shared" si="179"/>
        <v>0</v>
      </c>
      <c r="L520" s="49">
        <f t="shared" si="179"/>
        <v>90000</v>
      </c>
      <c r="M520" s="153">
        <f t="shared" si="179"/>
        <v>0</v>
      </c>
      <c r="N520" s="55"/>
    </row>
    <row r="521" spans="1:15" ht="25.5">
      <c r="A521" s="3" t="s">
        <v>320</v>
      </c>
      <c r="B521" s="4" t="s">
        <v>13</v>
      </c>
      <c r="C521" s="4" t="s">
        <v>232</v>
      </c>
      <c r="D521" s="4" t="s">
        <v>15</v>
      </c>
      <c r="E521" s="4" t="s">
        <v>321</v>
      </c>
      <c r="F521" s="4" t="s">
        <v>0</v>
      </c>
      <c r="G521" s="4" t="s">
        <v>0</v>
      </c>
      <c r="H521" s="4" t="s">
        <v>0</v>
      </c>
      <c r="I521" s="4" t="s">
        <v>0</v>
      </c>
      <c r="J521" s="21">
        <v>90000</v>
      </c>
      <c r="K521" s="49">
        <f t="shared" si="179"/>
        <v>0</v>
      </c>
      <c r="L521" s="49">
        <f t="shared" si="179"/>
        <v>90000</v>
      </c>
      <c r="M521" s="153">
        <f t="shared" si="179"/>
        <v>0</v>
      </c>
      <c r="N521" s="55"/>
    </row>
    <row r="522" spans="1:15" ht="38.25">
      <c r="A522" s="3" t="s">
        <v>322</v>
      </c>
      <c r="B522" s="4" t="s">
        <v>13</v>
      </c>
      <c r="C522" s="4" t="s">
        <v>232</v>
      </c>
      <c r="D522" s="4" t="s">
        <v>15</v>
      </c>
      <c r="E522" s="4" t="s">
        <v>323</v>
      </c>
      <c r="F522" s="4" t="s">
        <v>0</v>
      </c>
      <c r="G522" s="4" t="s">
        <v>0</v>
      </c>
      <c r="H522" s="4" t="s">
        <v>0</v>
      </c>
      <c r="I522" s="4" t="s">
        <v>0</v>
      </c>
      <c r="J522" s="21">
        <v>90000</v>
      </c>
      <c r="K522" s="49">
        <f t="shared" si="179"/>
        <v>0</v>
      </c>
      <c r="L522" s="49">
        <f t="shared" si="179"/>
        <v>90000</v>
      </c>
      <c r="M522" s="153">
        <f t="shared" si="179"/>
        <v>0</v>
      </c>
      <c r="N522" s="55"/>
    </row>
    <row r="523" spans="1:15">
      <c r="A523" s="3" t="s">
        <v>324</v>
      </c>
      <c r="B523" s="4" t="s">
        <v>13</v>
      </c>
      <c r="C523" s="4" t="s">
        <v>232</v>
      </c>
      <c r="D523" s="4" t="s">
        <v>15</v>
      </c>
      <c r="E523" s="4" t="s">
        <v>323</v>
      </c>
      <c r="F523" s="4" t="s">
        <v>325</v>
      </c>
      <c r="G523" s="4" t="s">
        <v>0</v>
      </c>
      <c r="H523" s="4" t="s">
        <v>0</v>
      </c>
      <c r="I523" s="4" t="s">
        <v>0</v>
      </c>
      <c r="J523" s="21">
        <v>90000</v>
      </c>
      <c r="K523" s="49">
        <f t="shared" si="179"/>
        <v>0</v>
      </c>
      <c r="L523" s="49">
        <f t="shared" si="179"/>
        <v>90000</v>
      </c>
      <c r="M523" s="153">
        <f t="shared" si="179"/>
        <v>0</v>
      </c>
      <c r="N523" s="55"/>
    </row>
    <row r="524" spans="1:15">
      <c r="A524" s="3" t="s">
        <v>326</v>
      </c>
      <c r="B524" s="4" t="s">
        <v>13</v>
      </c>
      <c r="C524" s="4" t="s">
        <v>232</v>
      </c>
      <c r="D524" s="4" t="s">
        <v>15</v>
      </c>
      <c r="E524" s="4" t="s">
        <v>323</v>
      </c>
      <c r="F524" s="4" t="s">
        <v>327</v>
      </c>
      <c r="G524" s="4" t="s">
        <v>0</v>
      </c>
      <c r="H524" s="4" t="s">
        <v>0</v>
      </c>
      <c r="I524" s="4" t="s">
        <v>0</v>
      </c>
      <c r="J524" s="21">
        <v>90000</v>
      </c>
      <c r="K524" s="49">
        <f t="shared" si="179"/>
        <v>0</v>
      </c>
      <c r="L524" s="49">
        <f t="shared" si="179"/>
        <v>90000</v>
      </c>
      <c r="M524" s="153">
        <f t="shared" si="179"/>
        <v>0</v>
      </c>
      <c r="N524" s="55"/>
    </row>
    <row r="525" spans="1:15">
      <c r="A525" s="3" t="s">
        <v>326</v>
      </c>
      <c r="B525" s="4" t="s">
        <v>13</v>
      </c>
      <c r="C525" s="4" t="s">
        <v>232</v>
      </c>
      <c r="D525" s="4" t="s">
        <v>15</v>
      </c>
      <c r="E525" s="4" t="s">
        <v>323</v>
      </c>
      <c r="F525" s="4" t="s">
        <v>327</v>
      </c>
      <c r="G525" s="4" t="s">
        <v>0</v>
      </c>
      <c r="H525" s="4" t="s">
        <v>0</v>
      </c>
      <c r="I525" s="4" t="s">
        <v>0</v>
      </c>
      <c r="J525" s="21">
        <v>90000</v>
      </c>
      <c r="K525" s="49">
        <f t="shared" si="179"/>
        <v>0</v>
      </c>
      <c r="L525" s="49">
        <f t="shared" si="179"/>
        <v>90000</v>
      </c>
      <c r="M525" s="153">
        <f t="shared" si="179"/>
        <v>0</v>
      </c>
      <c r="N525" s="55"/>
    </row>
    <row r="526" spans="1:15" ht="38.25">
      <c r="A526" s="5" t="s">
        <v>328</v>
      </c>
      <c r="B526" s="6" t="s">
        <v>13</v>
      </c>
      <c r="C526" s="6" t="s">
        <v>232</v>
      </c>
      <c r="D526" s="6" t="s">
        <v>15</v>
      </c>
      <c r="E526" s="6" t="s">
        <v>323</v>
      </c>
      <c r="F526" s="6" t="s">
        <v>327</v>
      </c>
      <c r="G526" s="6" t="s">
        <v>329</v>
      </c>
      <c r="H526" s="6" t="s">
        <v>0</v>
      </c>
      <c r="I526" s="6" t="s">
        <v>0</v>
      </c>
      <c r="J526" s="24">
        <v>90000</v>
      </c>
      <c r="K526" s="55"/>
      <c r="L526" s="50">
        <f>[1]Sheet1!$P$293</f>
        <v>90000</v>
      </c>
      <c r="M526" s="156">
        <f>J526-L526</f>
        <v>0</v>
      </c>
      <c r="N526" s="55"/>
    </row>
    <row r="527" spans="1:15" ht="25.5">
      <c r="A527" s="7" t="s">
        <v>330</v>
      </c>
      <c r="B527" s="8" t="s">
        <v>13</v>
      </c>
      <c r="C527" s="8" t="s">
        <v>232</v>
      </c>
      <c r="D527" s="8" t="s">
        <v>59</v>
      </c>
      <c r="E527" s="8" t="s">
        <v>0</v>
      </c>
      <c r="F527" s="8" t="s">
        <v>0</v>
      </c>
      <c r="G527" s="8" t="s">
        <v>0</v>
      </c>
      <c r="H527" s="8" t="s">
        <v>0</v>
      </c>
      <c r="I527" s="8" t="s">
        <v>0</v>
      </c>
      <c r="J527" s="22">
        <v>8133050.8500000006</v>
      </c>
      <c r="K527" s="47">
        <f t="shared" ref="K527:M529" si="180">K528</f>
        <v>0</v>
      </c>
      <c r="L527" s="47">
        <f t="shared" si="180"/>
        <v>3017987.76</v>
      </c>
      <c r="M527" s="154">
        <f t="shared" si="180"/>
        <v>5115063.09</v>
      </c>
      <c r="N527" s="154">
        <f>L527/J527*100</f>
        <v>37.107695693307996</v>
      </c>
      <c r="O527" s="43">
        <f>J527-L527</f>
        <v>5115063.0900000008</v>
      </c>
    </row>
    <row r="528" spans="1:15">
      <c r="A528" s="3" t="s">
        <v>318</v>
      </c>
      <c r="B528" s="4" t="s">
        <v>13</v>
      </c>
      <c r="C528" s="4" t="s">
        <v>232</v>
      </c>
      <c r="D528" s="4" t="s">
        <v>59</v>
      </c>
      <c r="E528" s="4" t="s">
        <v>319</v>
      </c>
      <c r="F528" s="4" t="s">
        <v>0</v>
      </c>
      <c r="G528" s="4" t="s">
        <v>0</v>
      </c>
      <c r="H528" s="4" t="s">
        <v>0</v>
      </c>
      <c r="I528" s="4" t="s">
        <v>0</v>
      </c>
      <c r="J528" s="21">
        <v>8133050.8500000006</v>
      </c>
      <c r="K528" s="49">
        <f t="shared" si="180"/>
        <v>0</v>
      </c>
      <c r="L528" s="49">
        <f t="shared" si="180"/>
        <v>3017987.76</v>
      </c>
      <c r="M528" s="153">
        <f t="shared" si="180"/>
        <v>5115063.09</v>
      </c>
      <c r="N528" s="55"/>
    </row>
    <row r="529" spans="1:14" ht="25.5">
      <c r="A529" s="3" t="s">
        <v>320</v>
      </c>
      <c r="B529" s="4" t="s">
        <v>13</v>
      </c>
      <c r="C529" s="4" t="s">
        <v>232</v>
      </c>
      <c r="D529" s="4" t="s">
        <v>59</v>
      </c>
      <c r="E529" s="4" t="s">
        <v>321</v>
      </c>
      <c r="F529" s="4" t="s">
        <v>0</v>
      </c>
      <c r="G529" s="4" t="s">
        <v>0</v>
      </c>
      <c r="H529" s="4" t="s">
        <v>0</v>
      </c>
      <c r="I529" s="4" t="s">
        <v>0</v>
      </c>
      <c r="J529" s="21">
        <v>8133050.8500000006</v>
      </c>
      <c r="K529" s="49">
        <f t="shared" si="180"/>
        <v>0</v>
      </c>
      <c r="L529" s="49">
        <f t="shared" si="180"/>
        <v>3017987.76</v>
      </c>
      <c r="M529" s="153">
        <f t="shared" si="180"/>
        <v>5115063.09</v>
      </c>
      <c r="N529" s="55"/>
    </row>
    <row r="530" spans="1:14" ht="38.25">
      <c r="A530" s="3" t="s">
        <v>322</v>
      </c>
      <c r="B530" s="4" t="s">
        <v>13</v>
      </c>
      <c r="C530" s="4" t="s">
        <v>232</v>
      </c>
      <c r="D530" s="4" t="s">
        <v>59</v>
      </c>
      <c r="E530" s="4" t="s">
        <v>323</v>
      </c>
      <c r="F530" s="4" t="s">
        <v>0</v>
      </c>
      <c r="G530" s="4" t="s">
        <v>0</v>
      </c>
      <c r="H530" s="4" t="s">
        <v>0</v>
      </c>
      <c r="I530" s="4" t="s">
        <v>0</v>
      </c>
      <c r="J530" s="21">
        <v>8133050.8500000006</v>
      </c>
      <c r="K530" s="49">
        <f t="shared" ref="K530:M530" si="181">K531+K536+K554</f>
        <v>0</v>
      </c>
      <c r="L530" s="49">
        <f t="shared" si="181"/>
        <v>3017987.76</v>
      </c>
      <c r="M530" s="153">
        <f t="shared" si="181"/>
        <v>5115063.09</v>
      </c>
      <c r="N530" s="55"/>
    </row>
    <row r="531" spans="1:14">
      <c r="A531" s="3" t="s">
        <v>24</v>
      </c>
      <c r="B531" s="4" t="s">
        <v>13</v>
      </c>
      <c r="C531" s="4" t="s">
        <v>232</v>
      </c>
      <c r="D531" s="4" t="s">
        <v>59</v>
      </c>
      <c r="E531" s="4" t="s">
        <v>323</v>
      </c>
      <c r="F531" s="4" t="s">
        <v>25</v>
      </c>
      <c r="G531" s="4" t="s">
        <v>0</v>
      </c>
      <c r="H531" s="4" t="s">
        <v>0</v>
      </c>
      <c r="I531" s="4" t="s">
        <v>0</v>
      </c>
      <c r="J531" s="21">
        <v>470000</v>
      </c>
      <c r="K531" s="49">
        <f t="shared" ref="K531:M534" si="182">K532</f>
        <v>0</v>
      </c>
      <c r="L531" s="49">
        <f t="shared" si="182"/>
        <v>379520</v>
      </c>
      <c r="M531" s="153">
        <f t="shared" si="182"/>
        <v>90480</v>
      </c>
      <c r="N531" s="55"/>
    </row>
    <row r="532" spans="1:14" ht="25.5">
      <c r="A532" s="3" t="s">
        <v>26</v>
      </c>
      <c r="B532" s="4" t="s">
        <v>13</v>
      </c>
      <c r="C532" s="4" t="s">
        <v>232</v>
      </c>
      <c r="D532" s="4" t="s">
        <v>59</v>
      </c>
      <c r="E532" s="4" t="s">
        <v>323</v>
      </c>
      <c r="F532" s="4" t="s">
        <v>27</v>
      </c>
      <c r="G532" s="4" t="s">
        <v>0</v>
      </c>
      <c r="H532" s="4" t="s">
        <v>0</v>
      </c>
      <c r="I532" s="4" t="s">
        <v>0</v>
      </c>
      <c r="J532" s="21">
        <v>470000</v>
      </c>
      <c r="K532" s="49">
        <f t="shared" si="182"/>
        <v>0</v>
      </c>
      <c r="L532" s="49">
        <f t="shared" si="182"/>
        <v>379520</v>
      </c>
      <c r="M532" s="153">
        <f t="shared" si="182"/>
        <v>90480</v>
      </c>
      <c r="N532" s="55"/>
    </row>
    <row r="533" spans="1:14" ht="76.5">
      <c r="A533" s="3" t="s">
        <v>331</v>
      </c>
      <c r="B533" s="4" t="s">
        <v>13</v>
      </c>
      <c r="C533" s="4" t="s">
        <v>232</v>
      </c>
      <c r="D533" s="4" t="s">
        <v>59</v>
      </c>
      <c r="E533" s="4" t="s">
        <v>323</v>
      </c>
      <c r="F533" s="4" t="s">
        <v>332</v>
      </c>
      <c r="G533" s="4" t="s">
        <v>0</v>
      </c>
      <c r="H533" s="4" t="s">
        <v>0</v>
      </c>
      <c r="I533" s="4" t="s">
        <v>0</v>
      </c>
      <c r="J533" s="21">
        <v>470000</v>
      </c>
      <c r="K533" s="49">
        <f t="shared" si="182"/>
        <v>0</v>
      </c>
      <c r="L533" s="49">
        <f t="shared" si="182"/>
        <v>379520</v>
      </c>
      <c r="M533" s="153">
        <f t="shared" si="182"/>
        <v>90480</v>
      </c>
      <c r="N533" s="55"/>
    </row>
    <row r="534" spans="1:14">
      <c r="A534" s="5" t="s">
        <v>66</v>
      </c>
      <c r="B534" s="6" t="s">
        <v>13</v>
      </c>
      <c r="C534" s="6" t="s">
        <v>232</v>
      </c>
      <c r="D534" s="6" t="s">
        <v>59</v>
      </c>
      <c r="E534" s="6" t="s">
        <v>323</v>
      </c>
      <c r="F534" s="6" t="s">
        <v>332</v>
      </c>
      <c r="G534" s="6" t="s">
        <v>67</v>
      </c>
      <c r="H534" s="6" t="s">
        <v>0</v>
      </c>
      <c r="I534" s="6" t="s">
        <v>0</v>
      </c>
      <c r="J534" s="24">
        <v>470000</v>
      </c>
      <c r="K534" s="60">
        <f t="shared" si="182"/>
        <v>0</v>
      </c>
      <c r="L534" s="60">
        <f t="shared" si="182"/>
        <v>379520</v>
      </c>
      <c r="M534" s="142">
        <f t="shared" si="182"/>
        <v>90480</v>
      </c>
      <c r="N534" s="55"/>
    </row>
    <row r="535" spans="1:14">
      <c r="A535" s="5" t="s">
        <v>181</v>
      </c>
      <c r="B535" s="6" t="s">
        <v>13</v>
      </c>
      <c r="C535" s="6" t="s">
        <v>232</v>
      </c>
      <c r="D535" s="6" t="s">
        <v>59</v>
      </c>
      <c r="E535" s="6" t="s">
        <v>323</v>
      </c>
      <c r="F535" s="6" t="s">
        <v>332</v>
      </c>
      <c r="G535" s="6" t="s">
        <v>67</v>
      </c>
      <c r="H535" s="6" t="s">
        <v>0</v>
      </c>
      <c r="I535" s="6" t="s">
        <v>182</v>
      </c>
      <c r="J535" s="24">
        <v>470000</v>
      </c>
      <c r="K535" s="55"/>
      <c r="L535" s="50">
        <f>[1]Sheet1!$P$300</f>
        <v>379520</v>
      </c>
      <c r="M535" s="156">
        <f>J535-L535</f>
        <v>90480</v>
      </c>
      <c r="N535" s="55"/>
    </row>
    <row r="536" spans="1:14" ht="25.5">
      <c r="A536" s="3" t="s">
        <v>38</v>
      </c>
      <c r="B536" s="4" t="s">
        <v>13</v>
      </c>
      <c r="C536" s="4" t="s">
        <v>232</v>
      </c>
      <c r="D536" s="4" t="s">
        <v>59</v>
      </c>
      <c r="E536" s="4" t="s">
        <v>323</v>
      </c>
      <c r="F536" s="4" t="s">
        <v>39</v>
      </c>
      <c r="G536" s="4" t="s">
        <v>0</v>
      </c>
      <c r="H536" s="4" t="s">
        <v>0</v>
      </c>
      <c r="I536" s="4" t="s">
        <v>0</v>
      </c>
      <c r="J536" s="21">
        <v>7258050.8500000006</v>
      </c>
      <c r="K536" s="49">
        <f>K540+K537+K538+K539</f>
        <v>0</v>
      </c>
      <c r="L536" s="49">
        <f t="shared" ref="L536:M536" si="183">L540+L537+L538+L539</f>
        <v>2233467.7599999998</v>
      </c>
      <c r="M536" s="49">
        <f t="shared" si="183"/>
        <v>5024583.09</v>
      </c>
      <c r="N536" s="55"/>
    </row>
    <row r="537" spans="1:14">
      <c r="A537" s="3"/>
      <c r="B537" s="6" t="s">
        <v>13</v>
      </c>
      <c r="C537" s="6" t="s">
        <v>232</v>
      </c>
      <c r="D537" s="6" t="s">
        <v>59</v>
      </c>
      <c r="E537" s="6" t="s">
        <v>323</v>
      </c>
      <c r="F537" s="6">
        <v>242</v>
      </c>
      <c r="G537" s="6">
        <v>226</v>
      </c>
      <c r="H537" s="6" t="s">
        <v>0</v>
      </c>
      <c r="I537" s="6">
        <v>1133</v>
      </c>
      <c r="J537" s="25">
        <v>504884.26</v>
      </c>
      <c r="K537" s="73"/>
      <c r="L537" s="73"/>
      <c r="M537" s="157">
        <f>J537+K537+L537</f>
        <v>504884.26</v>
      </c>
      <c r="N537" s="55"/>
    </row>
    <row r="538" spans="1:14">
      <c r="A538" s="3"/>
      <c r="B538" s="6" t="s">
        <v>13</v>
      </c>
      <c r="C538" s="6" t="s">
        <v>232</v>
      </c>
      <c r="D538" s="6" t="s">
        <v>59</v>
      </c>
      <c r="E538" s="6" t="s">
        <v>323</v>
      </c>
      <c r="F538" s="6">
        <v>242</v>
      </c>
      <c r="G538" s="6">
        <v>226</v>
      </c>
      <c r="H538" s="6" t="s">
        <v>0</v>
      </c>
      <c r="I538" s="6">
        <v>1140</v>
      </c>
      <c r="J538" s="25">
        <v>9115.74</v>
      </c>
      <c r="K538" s="73"/>
      <c r="L538" s="73"/>
      <c r="M538" s="157">
        <f>J538+K538+L538</f>
        <v>9115.74</v>
      </c>
      <c r="N538" s="55"/>
    </row>
    <row r="539" spans="1:14">
      <c r="A539" s="3"/>
      <c r="B539" s="6" t="s">
        <v>13</v>
      </c>
      <c r="C539" s="6" t="s">
        <v>232</v>
      </c>
      <c r="D539" s="6" t="s">
        <v>59</v>
      </c>
      <c r="E539" s="6" t="s">
        <v>323</v>
      </c>
      <c r="F539" s="6">
        <v>242</v>
      </c>
      <c r="G539" s="6">
        <v>310</v>
      </c>
      <c r="H539" s="6" t="s">
        <v>0</v>
      </c>
      <c r="I539" s="6">
        <v>1116</v>
      </c>
      <c r="J539" s="25">
        <v>2652115.7400000002</v>
      </c>
      <c r="K539" s="73"/>
      <c r="L539" s="73"/>
      <c r="M539" s="157">
        <f>J539+K539+L539</f>
        <v>2652115.7400000002</v>
      </c>
      <c r="N539" s="55"/>
    </row>
    <row r="540" spans="1:14" ht="25.5">
      <c r="A540" s="3" t="s">
        <v>40</v>
      </c>
      <c r="B540" s="4" t="s">
        <v>13</v>
      </c>
      <c r="C540" s="4" t="s">
        <v>232</v>
      </c>
      <c r="D540" s="4" t="s">
        <v>59</v>
      </c>
      <c r="E540" s="4" t="s">
        <v>323</v>
      </c>
      <c r="F540" s="4" t="s">
        <v>41</v>
      </c>
      <c r="G540" s="4" t="s">
        <v>0</v>
      </c>
      <c r="H540" s="4" t="s">
        <v>0</v>
      </c>
      <c r="I540" s="4" t="s">
        <v>0</v>
      </c>
      <c r="J540" s="21">
        <v>4091935.11</v>
      </c>
      <c r="K540" s="49">
        <f t="shared" ref="K540:M540" si="184">K541</f>
        <v>0</v>
      </c>
      <c r="L540" s="49">
        <f>L541</f>
        <v>2233467.7599999998</v>
      </c>
      <c r="M540" s="153">
        <f t="shared" si="184"/>
        <v>1858467.3499999999</v>
      </c>
      <c r="N540" s="55"/>
    </row>
    <row r="541" spans="1:14" ht="25.5">
      <c r="A541" s="3" t="s">
        <v>48</v>
      </c>
      <c r="B541" s="4" t="s">
        <v>13</v>
      </c>
      <c r="C541" s="4" t="s">
        <v>232</v>
      </c>
      <c r="D541" s="4" t="s">
        <v>59</v>
      </c>
      <c r="E541" s="4" t="s">
        <v>323</v>
      </c>
      <c r="F541" s="4" t="s">
        <v>49</v>
      </c>
      <c r="G541" s="4" t="s">
        <v>0</v>
      </c>
      <c r="H541" s="4" t="s">
        <v>0</v>
      </c>
      <c r="I541" s="4" t="s">
        <v>0</v>
      </c>
      <c r="J541" s="21">
        <v>4091935.11</v>
      </c>
      <c r="K541" s="49">
        <f t="shared" ref="K541:M541" si="185">K542+K544+K546+K548+K550+K552</f>
        <v>0</v>
      </c>
      <c r="L541" s="49">
        <f t="shared" si="185"/>
        <v>2233467.7599999998</v>
      </c>
      <c r="M541" s="153">
        <f t="shared" si="185"/>
        <v>1858467.3499999999</v>
      </c>
      <c r="N541" s="55"/>
    </row>
    <row r="542" spans="1:14">
      <c r="A542" s="5" t="s">
        <v>100</v>
      </c>
      <c r="B542" s="6" t="s">
        <v>13</v>
      </c>
      <c r="C542" s="6" t="s">
        <v>232</v>
      </c>
      <c r="D542" s="6" t="s">
        <v>59</v>
      </c>
      <c r="E542" s="6" t="s">
        <v>323</v>
      </c>
      <c r="F542" s="6" t="s">
        <v>49</v>
      </c>
      <c r="G542" s="6" t="s">
        <v>101</v>
      </c>
      <c r="H542" s="6" t="s">
        <v>0</v>
      </c>
      <c r="I542" s="6" t="s">
        <v>0</v>
      </c>
      <c r="J542" s="24">
        <v>0</v>
      </c>
      <c r="K542" s="60">
        <f t="shared" ref="K542:M542" si="186">K543</f>
        <v>0</v>
      </c>
      <c r="L542" s="60">
        <f t="shared" si="186"/>
        <v>0</v>
      </c>
      <c r="M542" s="142">
        <f t="shared" si="186"/>
        <v>0</v>
      </c>
      <c r="N542" s="55"/>
    </row>
    <row r="543" spans="1:14" ht="25.5">
      <c r="A543" s="5" t="s">
        <v>102</v>
      </c>
      <c r="B543" s="6" t="s">
        <v>13</v>
      </c>
      <c r="C543" s="6" t="s">
        <v>232</v>
      </c>
      <c r="D543" s="6" t="s">
        <v>59</v>
      </c>
      <c r="E543" s="6" t="s">
        <v>323</v>
      </c>
      <c r="F543" s="6" t="s">
        <v>49</v>
      </c>
      <c r="G543" s="6" t="s">
        <v>101</v>
      </c>
      <c r="H543" s="6" t="s">
        <v>0</v>
      </c>
      <c r="I543" s="6" t="s">
        <v>103</v>
      </c>
      <c r="J543" s="24">
        <v>0</v>
      </c>
      <c r="K543" s="55"/>
      <c r="L543" s="50"/>
      <c r="M543" s="156">
        <f>J543+K543+L543</f>
        <v>0</v>
      </c>
      <c r="N543" s="55"/>
    </row>
    <row r="544" spans="1:14">
      <c r="A544" s="5" t="s">
        <v>66</v>
      </c>
      <c r="B544" s="6" t="s">
        <v>13</v>
      </c>
      <c r="C544" s="6" t="s">
        <v>232</v>
      </c>
      <c r="D544" s="6" t="s">
        <v>59</v>
      </c>
      <c r="E544" s="6" t="s">
        <v>323</v>
      </c>
      <c r="F544" s="6" t="s">
        <v>49</v>
      </c>
      <c r="G544" s="6" t="s">
        <v>67</v>
      </c>
      <c r="H544" s="6" t="s">
        <v>0</v>
      </c>
      <c r="I544" s="6" t="s">
        <v>0</v>
      </c>
      <c r="J544" s="24">
        <v>1323798</v>
      </c>
      <c r="K544" s="60">
        <f t="shared" ref="K544:M544" si="187">K545</f>
        <v>0</v>
      </c>
      <c r="L544" s="60">
        <f t="shared" si="187"/>
        <v>593715.5</v>
      </c>
      <c r="M544" s="142">
        <f t="shared" si="187"/>
        <v>730082.5</v>
      </c>
      <c r="N544" s="55"/>
    </row>
    <row r="545" spans="1:15" ht="25.5">
      <c r="A545" s="5" t="s">
        <v>122</v>
      </c>
      <c r="B545" s="6" t="s">
        <v>13</v>
      </c>
      <c r="C545" s="6" t="s">
        <v>232</v>
      </c>
      <c r="D545" s="6" t="s">
        <v>59</v>
      </c>
      <c r="E545" s="6" t="s">
        <v>323</v>
      </c>
      <c r="F545" s="6" t="s">
        <v>49</v>
      </c>
      <c r="G545" s="6" t="s">
        <v>67</v>
      </c>
      <c r="H545" s="6" t="s">
        <v>0</v>
      </c>
      <c r="I545" s="6" t="s">
        <v>123</v>
      </c>
      <c r="J545" s="24">
        <v>1323798</v>
      </c>
      <c r="K545" s="55"/>
      <c r="L545" s="50">
        <f>[1]Sheet1!$P$304</f>
        <v>593715.5</v>
      </c>
      <c r="M545" s="156">
        <f>J545-L545</f>
        <v>730082.5</v>
      </c>
      <c r="N545" s="55"/>
    </row>
    <row r="546" spans="1:15">
      <c r="A546" s="5" t="s">
        <v>94</v>
      </c>
      <c r="B546" s="6" t="s">
        <v>13</v>
      </c>
      <c r="C546" s="6" t="s">
        <v>232</v>
      </c>
      <c r="D546" s="6" t="s">
        <v>59</v>
      </c>
      <c r="E546" s="6" t="s">
        <v>323</v>
      </c>
      <c r="F546" s="6" t="s">
        <v>49</v>
      </c>
      <c r="G546" s="6" t="s">
        <v>95</v>
      </c>
      <c r="H546" s="6" t="s">
        <v>0</v>
      </c>
      <c r="I546" s="6" t="s">
        <v>0</v>
      </c>
      <c r="J546" s="24">
        <v>101284.3</v>
      </c>
      <c r="K546" s="60">
        <f t="shared" ref="K546:M546" si="188">K547</f>
        <v>0</v>
      </c>
      <c r="L546" s="60">
        <f t="shared" si="188"/>
        <v>8242.2800000000007</v>
      </c>
      <c r="M546" s="142">
        <f t="shared" si="188"/>
        <v>93042.02</v>
      </c>
      <c r="N546" s="55"/>
    </row>
    <row r="547" spans="1:15">
      <c r="A547" s="5" t="s">
        <v>128</v>
      </c>
      <c r="B547" s="6" t="s">
        <v>13</v>
      </c>
      <c r="C547" s="6" t="s">
        <v>232</v>
      </c>
      <c r="D547" s="6" t="s">
        <v>59</v>
      </c>
      <c r="E547" s="6" t="s">
        <v>323</v>
      </c>
      <c r="F547" s="6" t="s">
        <v>49</v>
      </c>
      <c r="G547" s="6" t="s">
        <v>95</v>
      </c>
      <c r="H547" s="6" t="s">
        <v>0</v>
      </c>
      <c r="I547" s="6" t="s">
        <v>97</v>
      </c>
      <c r="J547" s="24">
        <v>101284.3</v>
      </c>
      <c r="K547" s="55"/>
      <c r="L547" s="148">
        <f>[1]Sheet1!$P$305</f>
        <v>8242.2800000000007</v>
      </c>
      <c r="M547" s="156">
        <f>J547-L547</f>
        <v>93042.02</v>
      </c>
      <c r="N547" s="55"/>
    </row>
    <row r="548" spans="1:15" ht="25.5">
      <c r="A548" s="5" t="s">
        <v>50</v>
      </c>
      <c r="B548" s="6" t="s">
        <v>13</v>
      </c>
      <c r="C548" s="6" t="s">
        <v>232</v>
      </c>
      <c r="D548" s="6" t="s">
        <v>59</v>
      </c>
      <c r="E548" s="6" t="s">
        <v>323</v>
      </c>
      <c r="F548" s="6" t="s">
        <v>49</v>
      </c>
      <c r="G548" s="6" t="s">
        <v>51</v>
      </c>
      <c r="H548" s="6" t="s">
        <v>0</v>
      </c>
      <c r="I548" s="6" t="s">
        <v>0</v>
      </c>
      <c r="J548" s="24">
        <v>0</v>
      </c>
      <c r="K548" s="60">
        <f t="shared" ref="K548:M548" si="189">K549</f>
        <v>0</v>
      </c>
      <c r="L548" s="60"/>
      <c r="M548" s="142">
        <f t="shared" si="189"/>
        <v>0</v>
      </c>
      <c r="N548" s="55"/>
    </row>
    <row r="549" spans="1:15">
      <c r="A549" s="5" t="s">
        <v>52</v>
      </c>
      <c r="B549" s="6" t="s">
        <v>13</v>
      </c>
      <c r="C549" s="6" t="s">
        <v>232</v>
      </c>
      <c r="D549" s="6" t="s">
        <v>59</v>
      </c>
      <c r="E549" s="6" t="s">
        <v>323</v>
      </c>
      <c r="F549" s="6" t="s">
        <v>49</v>
      </c>
      <c r="G549" s="6" t="s">
        <v>51</v>
      </c>
      <c r="H549" s="6" t="s">
        <v>0</v>
      </c>
      <c r="I549" s="6" t="s">
        <v>53</v>
      </c>
      <c r="J549" s="24">
        <v>0</v>
      </c>
      <c r="K549" s="55"/>
      <c r="L549" s="50"/>
      <c r="M549" s="156">
        <f>J549+K549+L549</f>
        <v>0</v>
      </c>
      <c r="N549" s="55"/>
    </row>
    <row r="550" spans="1:15" ht="25.5">
      <c r="A550" s="5" t="s">
        <v>44</v>
      </c>
      <c r="B550" s="6" t="s">
        <v>13</v>
      </c>
      <c r="C550" s="6" t="s">
        <v>232</v>
      </c>
      <c r="D550" s="6" t="s">
        <v>59</v>
      </c>
      <c r="E550" s="6" t="s">
        <v>323</v>
      </c>
      <c r="F550" s="6" t="s">
        <v>49</v>
      </c>
      <c r="G550" s="6" t="s">
        <v>45</v>
      </c>
      <c r="H550" s="6" t="s">
        <v>0</v>
      </c>
      <c r="I550" s="6" t="s">
        <v>0</v>
      </c>
      <c r="J550" s="24">
        <v>810172.37</v>
      </c>
      <c r="K550" s="60">
        <f t="shared" ref="K550:M550" si="190">K551</f>
        <v>0</v>
      </c>
      <c r="L550" s="60">
        <f t="shared" si="190"/>
        <v>367519.93</v>
      </c>
      <c r="M550" s="142">
        <f t="shared" si="190"/>
        <v>442652.44</v>
      </c>
      <c r="N550" s="55"/>
    </row>
    <row r="551" spans="1:15" ht="25.5">
      <c r="A551" s="5" t="s">
        <v>46</v>
      </c>
      <c r="B551" s="6" t="s">
        <v>13</v>
      </c>
      <c r="C551" s="6" t="s">
        <v>232</v>
      </c>
      <c r="D551" s="6" t="s">
        <v>59</v>
      </c>
      <c r="E551" s="6" t="s">
        <v>323</v>
      </c>
      <c r="F551" s="6" t="s">
        <v>49</v>
      </c>
      <c r="G551" s="6" t="s">
        <v>45</v>
      </c>
      <c r="H551" s="6" t="s">
        <v>0</v>
      </c>
      <c r="I551" s="6" t="s">
        <v>47</v>
      </c>
      <c r="J551" s="24">
        <v>810172.37</v>
      </c>
      <c r="K551" s="55"/>
      <c r="L551" s="50">
        <f>[1]Sheet1!$P$306</f>
        <v>367519.93</v>
      </c>
      <c r="M551" s="156">
        <f>J551-L551</f>
        <v>442652.44</v>
      </c>
      <c r="N551" s="55"/>
    </row>
    <row r="552" spans="1:15" ht="38.25">
      <c r="A552" s="5" t="s">
        <v>54</v>
      </c>
      <c r="B552" s="6" t="s">
        <v>13</v>
      </c>
      <c r="C552" s="6" t="s">
        <v>232</v>
      </c>
      <c r="D552" s="6" t="s">
        <v>59</v>
      </c>
      <c r="E552" s="6" t="s">
        <v>323</v>
      </c>
      <c r="F552" s="6" t="s">
        <v>49</v>
      </c>
      <c r="G552" s="6" t="s">
        <v>55</v>
      </c>
      <c r="H552" s="6" t="s">
        <v>0</v>
      </c>
      <c r="I552" s="6" t="s">
        <v>0</v>
      </c>
      <c r="J552" s="24">
        <v>1856680.44</v>
      </c>
      <c r="K552" s="60">
        <f t="shared" ref="K552:M552" si="191">K553</f>
        <v>0</v>
      </c>
      <c r="L552" s="60">
        <f t="shared" si="191"/>
        <v>1263990.05</v>
      </c>
      <c r="M552" s="142">
        <f t="shared" si="191"/>
        <v>592690.3899999999</v>
      </c>
      <c r="N552" s="55"/>
    </row>
    <row r="553" spans="1:15" ht="25.5">
      <c r="A553" s="5" t="s">
        <v>206</v>
      </c>
      <c r="B553" s="6" t="s">
        <v>13</v>
      </c>
      <c r="C553" s="6" t="s">
        <v>232</v>
      </c>
      <c r="D553" s="6" t="s">
        <v>59</v>
      </c>
      <c r="E553" s="6" t="s">
        <v>323</v>
      </c>
      <c r="F553" s="6" t="s">
        <v>49</v>
      </c>
      <c r="G553" s="6" t="s">
        <v>55</v>
      </c>
      <c r="H553" s="6" t="s">
        <v>0</v>
      </c>
      <c r="I553" s="6" t="s">
        <v>57</v>
      </c>
      <c r="J553" s="24">
        <v>1856680.44</v>
      </c>
      <c r="K553" s="55"/>
      <c r="L553" s="50">
        <f>[1]Sheet1!$P$307</f>
        <v>1263990.05</v>
      </c>
      <c r="M553" s="156">
        <f>J553-L553</f>
        <v>592690.3899999999</v>
      </c>
      <c r="N553" s="55"/>
    </row>
    <row r="554" spans="1:15" ht="25.5">
      <c r="A554" s="3" t="s">
        <v>137</v>
      </c>
      <c r="B554" s="4" t="s">
        <v>13</v>
      </c>
      <c r="C554" s="4" t="s">
        <v>232</v>
      </c>
      <c r="D554" s="4" t="s">
        <v>59</v>
      </c>
      <c r="E554" s="4" t="s">
        <v>323</v>
      </c>
      <c r="F554" s="4" t="s">
        <v>138</v>
      </c>
      <c r="G554" s="4" t="s">
        <v>0</v>
      </c>
      <c r="H554" s="4" t="s">
        <v>0</v>
      </c>
      <c r="I554" s="4" t="s">
        <v>0</v>
      </c>
      <c r="J554" s="21">
        <v>405000</v>
      </c>
      <c r="K554" s="49">
        <f t="shared" ref="K554:M557" si="192">K555</f>
        <v>0</v>
      </c>
      <c r="L554" s="49">
        <f t="shared" si="192"/>
        <v>405000</v>
      </c>
      <c r="M554" s="153">
        <f t="shared" si="192"/>
        <v>0</v>
      </c>
      <c r="N554" s="55"/>
    </row>
    <row r="555" spans="1:15">
      <c r="A555" s="3" t="s">
        <v>218</v>
      </c>
      <c r="B555" s="4" t="s">
        <v>13</v>
      </c>
      <c r="C555" s="4" t="s">
        <v>232</v>
      </c>
      <c r="D555" s="4" t="s">
        <v>59</v>
      </c>
      <c r="E555" s="4" t="s">
        <v>323</v>
      </c>
      <c r="F555" s="4" t="s">
        <v>219</v>
      </c>
      <c r="G555" s="4" t="s">
        <v>0</v>
      </c>
      <c r="H555" s="4" t="s">
        <v>0</v>
      </c>
      <c r="I555" s="4" t="s">
        <v>0</v>
      </c>
      <c r="J555" s="21">
        <v>405000</v>
      </c>
      <c r="K555" s="49">
        <f t="shared" si="192"/>
        <v>0</v>
      </c>
      <c r="L555" s="49">
        <f t="shared" si="192"/>
        <v>405000</v>
      </c>
      <c r="M555" s="153">
        <f t="shared" si="192"/>
        <v>0</v>
      </c>
      <c r="N555" s="55"/>
    </row>
    <row r="556" spans="1:15">
      <c r="A556" s="3" t="s">
        <v>218</v>
      </c>
      <c r="B556" s="4" t="s">
        <v>13</v>
      </c>
      <c r="C556" s="4" t="s">
        <v>232</v>
      </c>
      <c r="D556" s="4" t="s">
        <v>59</v>
      </c>
      <c r="E556" s="4" t="s">
        <v>323</v>
      </c>
      <c r="F556" s="4" t="s">
        <v>219</v>
      </c>
      <c r="G556" s="4" t="s">
        <v>0</v>
      </c>
      <c r="H556" s="4" t="s">
        <v>0</v>
      </c>
      <c r="I556" s="4" t="s">
        <v>0</v>
      </c>
      <c r="J556" s="21">
        <v>405000</v>
      </c>
      <c r="K556" s="49">
        <f t="shared" si="192"/>
        <v>0</v>
      </c>
      <c r="L556" s="49">
        <f t="shared" si="192"/>
        <v>405000</v>
      </c>
      <c r="M556" s="153">
        <f t="shared" si="192"/>
        <v>0</v>
      </c>
      <c r="N556" s="55"/>
    </row>
    <row r="557" spans="1:15" ht="25.5">
      <c r="A557" s="5" t="s">
        <v>179</v>
      </c>
      <c r="B557" s="6" t="s">
        <v>13</v>
      </c>
      <c r="C557" s="6" t="s">
        <v>232</v>
      </c>
      <c r="D557" s="6" t="s">
        <v>59</v>
      </c>
      <c r="E557" s="6" t="s">
        <v>323</v>
      </c>
      <c r="F557" s="6" t="s">
        <v>219</v>
      </c>
      <c r="G557" s="6" t="s">
        <v>180</v>
      </c>
      <c r="H557" s="6" t="s">
        <v>0</v>
      </c>
      <c r="I557" s="6" t="s">
        <v>0</v>
      </c>
      <c r="J557" s="24">
        <v>405000</v>
      </c>
      <c r="K557" s="60">
        <f t="shared" si="192"/>
        <v>0</v>
      </c>
      <c r="L557" s="60">
        <f t="shared" si="192"/>
        <v>405000</v>
      </c>
      <c r="M557" s="142">
        <f t="shared" si="192"/>
        <v>0</v>
      </c>
      <c r="N557" s="55"/>
    </row>
    <row r="558" spans="1:15">
      <c r="A558" s="5" t="s">
        <v>181</v>
      </c>
      <c r="B558" s="6" t="s">
        <v>13</v>
      </c>
      <c r="C558" s="6" t="s">
        <v>232</v>
      </c>
      <c r="D558" s="6" t="s">
        <v>59</v>
      </c>
      <c r="E558" s="6" t="s">
        <v>323</v>
      </c>
      <c r="F558" s="6" t="s">
        <v>219</v>
      </c>
      <c r="G558" s="6" t="s">
        <v>180</v>
      </c>
      <c r="H558" s="6" t="s">
        <v>0</v>
      </c>
      <c r="I558" s="6" t="s">
        <v>182</v>
      </c>
      <c r="J558" s="24">
        <v>405000</v>
      </c>
      <c r="K558" s="55"/>
      <c r="L558" s="50">
        <f>[1]Sheet1!$P$308</f>
        <v>405000</v>
      </c>
      <c r="M558" s="156">
        <f>J558-L558</f>
        <v>0</v>
      </c>
      <c r="N558" s="55"/>
    </row>
    <row r="559" spans="1:15">
      <c r="A559" s="7" t="s">
        <v>333</v>
      </c>
      <c r="B559" s="8" t="s">
        <v>13</v>
      </c>
      <c r="C559" s="8" t="s">
        <v>334</v>
      </c>
      <c r="D559" s="8" t="s">
        <v>0</v>
      </c>
      <c r="E559" s="8" t="s">
        <v>0</v>
      </c>
      <c r="F559" s="8" t="s">
        <v>0</v>
      </c>
      <c r="G559" s="8" t="s">
        <v>0</v>
      </c>
      <c r="H559" s="8" t="s">
        <v>0</v>
      </c>
      <c r="I559" s="8" t="s">
        <v>0</v>
      </c>
      <c r="J559" s="22">
        <v>7321170</v>
      </c>
      <c r="K559" s="47">
        <f t="shared" ref="K559:M559" si="193">K560</f>
        <v>0</v>
      </c>
      <c r="L559" s="47">
        <f t="shared" si="193"/>
        <v>3903381.66</v>
      </c>
      <c r="M559" s="154">
        <f t="shared" si="193"/>
        <v>3417788.34</v>
      </c>
      <c r="N559" s="154">
        <f>L559/J559*100</f>
        <v>53.316364187691313</v>
      </c>
      <c r="O559" s="43">
        <f>J559-L559</f>
        <v>3417788.34</v>
      </c>
    </row>
    <row r="560" spans="1:15">
      <c r="A560" s="3" t="s">
        <v>335</v>
      </c>
      <c r="B560" s="4" t="s">
        <v>13</v>
      </c>
      <c r="C560" s="4" t="s">
        <v>334</v>
      </c>
      <c r="D560" s="4" t="s">
        <v>35</v>
      </c>
      <c r="E560" s="4" t="s">
        <v>0</v>
      </c>
      <c r="F560" s="4" t="s">
        <v>0</v>
      </c>
      <c r="G560" s="4" t="s">
        <v>0</v>
      </c>
      <c r="H560" s="4" t="s">
        <v>0</v>
      </c>
      <c r="I560" s="4" t="s">
        <v>0</v>
      </c>
      <c r="J560" s="21">
        <v>7321170</v>
      </c>
      <c r="K560" s="49">
        <f>K561+K589+K599+K586+K588+K585+K587</f>
        <v>0</v>
      </c>
      <c r="L560" s="49">
        <f t="shared" ref="L560:M560" si="194">L561+L589+L599+L586+L588+L585+L587</f>
        <v>3903381.66</v>
      </c>
      <c r="M560" s="49">
        <f t="shared" si="194"/>
        <v>3417788.34</v>
      </c>
      <c r="N560" s="55"/>
    </row>
    <row r="561" spans="1:14">
      <c r="A561" s="3" t="s">
        <v>336</v>
      </c>
      <c r="B561" s="4" t="s">
        <v>13</v>
      </c>
      <c r="C561" s="4" t="s">
        <v>334</v>
      </c>
      <c r="D561" s="4" t="s">
        <v>35</v>
      </c>
      <c r="E561" s="4" t="s">
        <v>337</v>
      </c>
      <c r="F561" s="4" t="s">
        <v>0</v>
      </c>
      <c r="G561" s="4" t="s">
        <v>0</v>
      </c>
      <c r="H561" s="4" t="s">
        <v>0</v>
      </c>
      <c r="I561" s="4" t="s">
        <v>0</v>
      </c>
      <c r="J561" s="21">
        <v>3771130</v>
      </c>
      <c r="K561" s="49">
        <f t="shared" ref="K561:M562" si="195">K562</f>
        <v>0</v>
      </c>
      <c r="L561" s="49">
        <f t="shared" si="195"/>
        <v>3123181.66</v>
      </c>
      <c r="M561" s="153">
        <f t="shared" si="195"/>
        <v>647948.34000000008</v>
      </c>
      <c r="N561" s="55"/>
    </row>
    <row r="562" spans="1:14" ht="25.5">
      <c r="A562" s="3" t="s">
        <v>338</v>
      </c>
      <c r="B562" s="4" t="s">
        <v>13</v>
      </c>
      <c r="C562" s="4" t="s">
        <v>334</v>
      </c>
      <c r="D562" s="4" t="s">
        <v>35</v>
      </c>
      <c r="E562" s="4" t="s">
        <v>339</v>
      </c>
      <c r="F562" s="4" t="s">
        <v>0</v>
      </c>
      <c r="G562" s="4" t="s">
        <v>0</v>
      </c>
      <c r="H562" s="4" t="s">
        <v>0</v>
      </c>
      <c r="I562" s="4" t="s">
        <v>0</v>
      </c>
      <c r="J562" s="21">
        <v>3771130</v>
      </c>
      <c r="K562" s="49">
        <f t="shared" si="195"/>
        <v>0</v>
      </c>
      <c r="L562" s="49">
        <f t="shared" si="195"/>
        <v>3123181.66</v>
      </c>
      <c r="M562" s="153">
        <f t="shared" si="195"/>
        <v>647948.34000000008</v>
      </c>
      <c r="N562" s="55"/>
    </row>
    <row r="563" spans="1:14" ht="51">
      <c r="A563" s="3" t="s">
        <v>340</v>
      </c>
      <c r="B563" s="4" t="s">
        <v>13</v>
      </c>
      <c r="C563" s="4" t="s">
        <v>334</v>
      </c>
      <c r="D563" s="4" t="s">
        <v>35</v>
      </c>
      <c r="E563" s="4" t="s">
        <v>341</v>
      </c>
      <c r="F563" s="4" t="s">
        <v>0</v>
      </c>
      <c r="G563" s="4" t="s">
        <v>0</v>
      </c>
      <c r="H563" s="4" t="s">
        <v>0</v>
      </c>
      <c r="I563" s="4" t="s">
        <v>0</v>
      </c>
      <c r="J563" s="21">
        <v>3771130</v>
      </c>
      <c r="K563" s="49">
        <f t="shared" ref="K563:M563" si="196">K564+K575</f>
        <v>0</v>
      </c>
      <c r="L563" s="49">
        <f t="shared" si="196"/>
        <v>3123181.66</v>
      </c>
      <c r="M563" s="153">
        <f t="shared" si="196"/>
        <v>647948.34000000008</v>
      </c>
      <c r="N563" s="55"/>
    </row>
    <row r="564" spans="1:14" ht="25.5">
      <c r="A564" s="3" t="s">
        <v>38</v>
      </c>
      <c r="B564" s="4" t="s">
        <v>13</v>
      </c>
      <c r="C564" s="4" t="s">
        <v>334</v>
      </c>
      <c r="D564" s="4" t="s">
        <v>35</v>
      </c>
      <c r="E564" s="4" t="s">
        <v>341</v>
      </c>
      <c r="F564" s="4" t="s">
        <v>39</v>
      </c>
      <c r="G564" s="4" t="s">
        <v>0</v>
      </c>
      <c r="H564" s="4" t="s">
        <v>0</v>
      </c>
      <c r="I564" s="4" t="s">
        <v>0</v>
      </c>
      <c r="J564" s="21">
        <v>945040</v>
      </c>
      <c r="K564" s="49">
        <f t="shared" ref="K564:M565" si="197">K565</f>
        <v>0</v>
      </c>
      <c r="L564" s="49">
        <f t="shared" si="197"/>
        <v>456100.45</v>
      </c>
      <c r="M564" s="153">
        <f t="shared" si="197"/>
        <v>488939.55</v>
      </c>
      <c r="N564" s="55"/>
    </row>
    <row r="565" spans="1:14" ht="25.5">
      <c r="A565" s="3" t="s">
        <v>40</v>
      </c>
      <c r="B565" s="4" t="s">
        <v>13</v>
      </c>
      <c r="C565" s="4" t="s">
        <v>334</v>
      </c>
      <c r="D565" s="4" t="s">
        <v>35</v>
      </c>
      <c r="E565" s="4" t="s">
        <v>341</v>
      </c>
      <c r="F565" s="4" t="s">
        <v>41</v>
      </c>
      <c r="G565" s="4" t="s">
        <v>0</v>
      </c>
      <c r="H565" s="4" t="s">
        <v>0</v>
      </c>
      <c r="I565" s="4" t="s">
        <v>0</v>
      </c>
      <c r="J565" s="21">
        <v>945040</v>
      </c>
      <c r="K565" s="49">
        <f t="shared" si="197"/>
        <v>0</v>
      </c>
      <c r="L565" s="49">
        <f t="shared" si="197"/>
        <v>456100.45</v>
      </c>
      <c r="M565" s="153">
        <f t="shared" si="197"/>
        <v>488939.55</v>
      </c>
      <c r="N565" s="55"/>
    </row>
    <row r="566" spans="1:14" ht="25.5">
      <c r="A566" s="3" t="s">
        <v>48</v>
      </c>
      <c r="B566" s="4" t="s">
        <v>13</v>
      </c>
      <c r="C566" s="4" t="s">
        <v>334</v>
      </c>
      <c r="D566" s="4" t="s">
        <v>35</v>
      </c>
      <c r="E566" s="4" t="s">
        <v>341</v>
      </c>
      <c r="F566" s="4" t="s">
        <v>49</v>
      </c>
      <c r="G566" s="4" t="s">
        <v>0</v>
      </c>
      <c r="H566" s="4" t="s">
        <v>0</v>
      </c>
      <c r="I566" s="4" t="s">
        <v>0</v>
      </c>
      <c r="J566" s="21">
        <v>945040</v>
      </c>
      <c r="K566" s="49">
        <f t="shared" ref="K566:M566" si="198">K567+K569+K571+K573</f>
        <v>0</v>
      </c>
      <c r="L566" s="49">
        <f t="shared" si="198"/>
        <v>456100.45</v>
      </c>
      <c r="M566" s="153">
        <f t="shared" si="198"/>
        <v>488939.55</v>
      </c>
      <c r="N566" s="55"/>
    </row>
    <row r="567" spans="1:14">
      <c r="A567" s="5" t="s">
        <v>100</v>
      </c>
      <c r="B567" s="6" t="s">
        <v>13</v>
      </c>
      <c r="C567" s="6" t="s">
        <v>334</v>
      </c>
      <c r="D567" s="6" t="s">
        <v>35</v>
      </c>
      <c r="E567" s="6" t="s">
        <v>341</v>
      </c>
      <c r="F567" s="6" t="s">
        <v>49</v>
      </c>
      <c r="G567" s="6" t="s">
        <v>101</v>
      </c>
      <c r="H567" s="6" t="s">
        <v>0</v>
      </c>
      <c r="I567" s="6" t="s">
        <v>0</v>
      </c>
      <c r="J567" s="24">
        <v>88200</v>
      </c>
      <c r="K567" s="60">
        <f t="shared" ref="K567:M567" si="199">K568</f>
        <v>0</v>
      </c>
      <c r="L567" s="60">
        <f t="shared" si="199"/>
        <v>0</v>
      </c>
      <c r="M567" s="142">
        <f t="shared" si="199"/>
        <v>88200</v>
      </c>
      <c r="N567" s="55"/>
    </row>
    <row r="568" spans="1:14" ht="25.5">
      <c r="A568" s="5" t="s">
        <v>102</v>
      </c>
      <c r="B568" s="6" t="s">
        <v>13</v>
      </c>
      <c r="C568" s="6" t="s">
        <v>334</v>
      </c>
      <c r="D568" s="6" t="s">
        <v>35</v>
      </c>
      <c r="E568" s="6" t="s">
        <v>341</v>
      </c>
      <c r="F568" s="6" t="s">
        <v>49</v>
      </c>
      <c r="G568" s="6" t="s">
        <v>101</v>
      </c>
      <c r="H568" s="6" t="s">
        <v>0</v>
      </c>
      <c r="I568" s="6" t="s">
        <v>103</v>
      </c>
      <c r="J568" s="24">
        <v>88200</v>
      </c>
      <c r="K568" s="55"/>
      <c r="L568" s="50">
        <f>88200-J568</f>
        <v>0</v>
      </c>
      <c r="M568" s="156">
        <f>J568+K568+L568</f>
        <v>88200</v>
      </c>
      <c r="N568" s="55"/>
    </row>
    <row r="569" spans="1:14">
      <c r="A569" s="5" t="s">
        <v>94</v>
      </c>
      <c r="B569" s="6" t="s">
        <v>13</v>
      </c>
      <c r="C569" s="6" t="s">
        <v>334</v>
      </c>
      <c r="D569" s="6" t="s">
        <v>35</v>
      </c>
      <c r="E569" s="6" t="s">
        <v>341</v>
      </c>
      <c r="F569" s="6" t="s">
        <v>49</v>
      </c>
      <c r="G569" s="6" t="s">
        <v>95</v>
      </c>
      <c r="H569" s="6" t="s">
        <v>0</v>
      </c>
      <c r="I569" s="6" t="s">
        <v>0</v>
      </c>
      <c r="J569" s="24">
        <v>278600</v>
      </c>
      <c r="K569" s="60">
        <f t="shared" ref="K569:M569" si="200">K570</f>
        <v>0</v>
      </c>
      <c r="L569" s="60">
        <f t="shared" si="200"/>
        <v>278600</v>
      </c>
      <c r="M569" s="142">
        <f t="shared" si="200"/>
        <v>0</v>
      </c>
      <c r="N569" s="55"/>
    </row>
    <row r="570" spans="1:14">
      <c r="A570" s="5" t="s">
        <v>128</v>
      </c>
      <c r="B570" s="6" t="s">
        <v>13</v>
      </c>
      <c r="C570" s="6" t="s">
        <v>334</v>
      </c>
      <c r="D570" s="6" t="s">
        <v>35</v>
      </c>
      <c r="E570" s="6" t="s">
        <v>341</v>
      </c>
      <c r="F570" s="6" t="s">
        <v>49</v>
      </c>
      <c r="G570" s="6" t="s">
        <v>95</v>
      </c>
      <c r="H570" s="6" t="s">
        <v>0</v>
      </c>
      <c r="I570" s="6" t="s">
        <v>97</v>
      </c>
      <c r="J570" s="24">
        <v>278600</v>
      </c>
      <c r="K570" s="55"/>
      <c r="L570" s="50">
        <f>[1]Sheet1!$P$321</f>
        <v>278600</v>
      </c>
      <c r="M570" s="156">
        <f>J570-L570</f>
        <v>0</v>
      </c>
      <c r="N570" s="55"/>
    </row>
    <row r="571" spans="1:14" ht="25.5">
      <c r="A571" s="5" t="s">
        <v>44</v>
      </c>
      <c r="B571" s="6" t="s">
        <v>13</v>
      </c>
      <c r="C571" s="6" t="s">
        <v>334</v>
      </c>
      <c r="D571" s="6" t="s">
        <v>35</v>
      </c>
      <c r="E571" s="6" t="s">
        <v>341</v>
      </c>
      <c r="F571" s="6" t="s">
        <v>49</v>
      </c>
      <c r="G571" s="6" t="s">
        <v>45</v>
      </c>
      <c r="H571" s="6" t="s">
        <v>0</v>
      </c>
      <c r="I571" s="6" t="s">
        <v>0</v>
      </c>
      <c r="J571" s="24">
        <v>0</v>
      </c>
      <c r="K571" s="60">
        <f t="shared" ref="K571:M571" si="201">K572</f>
        <v>0</v>
      </c>
      <c r="L571" s="60">
        <f t="shared" si="201"/>
        <v>0</v>
      </c>
      <c r="M571" s="142">
        <f t="shared" si="201"/>
        <v>0</v>
      </c>
      <c r="N571" s="55"/>
    </row>
    <row r="572" spans="1:14" ht="25.5">
      <c r="A572" s="5" t="s">
        <v>46</v>
      </c>
      <c r="B572" s="6" t="s">
        <v>13</v>
      </c>
      <c r="C572" s="6" t="s">
        <v>334</v>
      </c>
      <c r="D572" s="6" t="s">
        <v>35</v>
      </c>
      <c r="E572" s="6" t="s">
        <v>341</v>
      </c>
      <c r="F572" s="6" t="s">
        <v>49</v>
      </c>
      <c r="G572" s="6" t="s">
        <v>45</v>
      </c>
      <c r="H572" s="6" t="s">
        <v>0</v>
      </c>
      <c r="I572" s="6" t="s">
        <v>47</v>
      </c>
      <c r="J572" s="24">
        <v>0</v>
      </c>
      <c r="K572" s="55"/>
      <c r="L572" s="50"/>
      <c r="M572" s="156">
        <f>J572+K572+L572</f>
        <v>0</v>
      </c>
      <c r="N572" s="55"/>
    </row>
    <row r="573" spans="1:14" ht="38.25">
      <c r="A573" s="5" t="s">
        <v>54</v>
      </c>
      <c r="B573" s="6" t="s">
        <v>13</v>
      </c>
      <c r="C573" s="6" t="s">
        <v>334</v>
      </c>
      <c r="D573" s="6" t="s">
        <v>35</v>
      </c>
      <c r="E573" s="6" t="s">
        <v>341</v>
      </c>
      <c r="F573" s="6" t="s">
        <v>49</v>
      </c>
      <c r="G573" s="6" t="s">
        <v>55</v>
      </c>
      <c r="H573" s="6" t="s">
        <v>0</v>
      </c>
      <c r="I573" s="6" t="s">
        <v>0</v>
      </c>
      <c r="J573" s="24">
        <v>578240</v>
      </c>
      <c r="K573" s="60">
        <f t="shared" ref="K573:M573" si="202">K574</f>
        <v>0</v>
      </c>
      <c r="L573" s="60">
        <f t="shared" si="202"/>
        <v>177500.45</v>
      </c>
      <c r="M573" s="142">
        <f t="shared" si="202"/>
        <v>400739.55</v>
      </c>
      <c r="N573" s="55"/>
    </row>
    <row r="574" spans="1:14" ht="51">
      <c r="A574" s="5" t="s">
        <v>56</v>
      </c>
      <c r="B574" s="6" t="s">
        <v>13</v>
      </c>
      <c r="C574" s="6" t="s">
        <v>334</v>
      </c>
      <c r="D574" s="6" t="s">
        <v>35</v>
      </c>
      <c r="E574" s="6" t="s">
        <v>341</v>
      </c>
      <c r="F574" s="6" t="s">
        <v>49</v>
      </c>
      <c r="G574" s="6" t="s">
        <v>55</v>
      </c>
      <c r="H574" s="6" t="s">
        <v>0</v>
      </c>
      <c r="I574" s="6" t="s">
        <v>57</v>
      </c>
      <c r="J574" s="24">
        <v>578240</v>
      </c>
      <c r="K574" s="55"/>
      <c r="L574" s="50">
        <f>[1]Sheet1!$P$322</f>
        <v>177500.45</v>
      </c>
      <c r="M574" s="156">
        <f>J574-L574</f>
        <v>400739.55</v>
      </c>
      <c r="N574" s="55"/>
    </row>
    <row r="575" spans="1:14" ht="25.5">
      <c r="A575" s="3" t="s">
        <v>137</v>
      </c>
      <c r="B575" s="4" t="s">
        <v>13</v>
      </c>
      <c r="C575" s="4" t="s">
        <v>334</v>
      </c>
      <c r="D575" s="4" t="s">
        <v>35</v>
      </c>
      <c r="E575" s="4" t="s">
        <v>341</v>
      </c>
      <c r="F575" s="4" t="s">
        <v>138</v>
      </c>
      <c r="G575" s="4" t="s">
        <v>0</v>
      </c>
      <c r="H575" s="4" t="s">
        <v>0</v>
      </c>
      <c r="I575" s="4" t="s">
        <v>0</v>
      </c>
      <c r="J575" s="21">
        <v>2826090</v>
      </c>
      <c r="K575" s="49">
        <f t="shared" ref="K575:M575" si="203">K576+K580</f>
        <v>0</v>
      </c>
      <c r="L575" s="49">
        <f t="shared" si="203"/>
        <v>2667081.21</v>
      </c>
      <c r="M575" s="153">
        <f t="shared" si="203"/>
        <v>159008.79000000004</v>
      </c>
      <c r="N575" s="55"/>
    </row>
    <row r="576" spans="1:14">
      <c r="A576" s="3" t="s">
        <v>342</v>
      </c>
      <c r="B576" s="4" t="s">
        <v>13</v>
      </c>
      <c r="C576" s="4" t="s">
        <v>334</v>
      </c>
      <c r="D576" s="4" t="s">
        <v>35</v>
      </c>
      <c r="E576" s="4" t="s">
        <v>341</v>
      </c>
      <c r="F576" s="4" t="s">
        <v>95</v>
      </c>
      <c r="G576" s="4" t="s">
        <v>0</v>
      </c>
      <c r="H576" s="4" t="s">
        <v>0</v>
      </c>
      <c r="I576" s="4" t="s">
        <v>0</v>
      </c>
      <c r="J576" s="21">
        <v>2702800</v>
      </c>
      <c r="K576" s="49">
        <f t="shared" ref="K576:M578" si="204">K577</f>
        <v>0</v>
      </c>
      <c r="L576" s="49">
        <f t="shared" si="204"/>
        <v>2544182.21</v>
      </c>
      <c r="M576" s="153">
        <f t="shared" si="204"/>
        <v>158617.79000000004</v>
      </c>
      <c r="N576" s="55"/>
    </row>
    <row r="577" spans="1:14">
      <c r="A577" s="3" t="s">
        <v>343</v>
      </c>
      <c r="B577" s="4" t="s">
        <v>13</v>
      </c>
      <c r="C577" s="4" t="s">
        <v>334</v>
      </c>
      <c r="D577" s="4" t="s">
        <v>35</v>
      </c>
      <c r="E577" s="4" t="s">
        <v>341</v>
      </c>
      <c r="F577" s="4" t="s">
        <v>344</v>
      </c>
      <c r="G577" s="4" t="s">
        <v>0</v>
      </c>
      <c r="H577" s="4" t="s">
        <v>0</v>
      </c>
      <c r="I577" s="4" t="s">
        <v>0</v>
      </c>
      <c r="J577" s="21">
        <v>2702800</v>
      </c>
      <c r="K577" s="49">
        <f t="shared" si="204"/>
        <v>0</v>
      </c>
      <c r="L577" s="49">
        <f t="shared" si="204"/>
        <v>2544182.21</v>
      </c>
      <c r="M577" s="153">
        <f t="shared" si="204"/>
        <v>158617.79000000004</v>
      </c>
      <c r="N577" s="55"/>
    </row>
    <row r="578" spans="1:14" ht="25.5">
      <c r="A578" s="5" t="s">
        <v>345</v>
      </c>
      <c r="B578" s="6" t="s">
        <v>13</v>
      </c>
      <c r="C578" s="6" t="s">
        <v>334</v>
      </c>
      <c r="D578" s="6" t="s">
        <v>35</v>
      </c>
      <c r="E578" s="6" t="s">
        <v>341</v>
      </c>
      <c r="F578" s="6" t="s">
        <v>344</v>
      </c>
      <c r="G578" s="6" t="s">
        <v>346</v>
      </c>
      <c r="H578" s="6" t="s">
        <v>0</v>
      </c>
      <c r="I578" s="6" t="s">
        <v>0</v>
      </c>
      <c r="J578" s="24">
        <v>2702800</v>
      </c>
      <c r="K578" s="60">
        <f t="shared" si="204"/>
        <v>0</v>
      </c>
      <c r="L578" s="60">
        <f t="shared" si="204"/>
        <v>2544182.21</v>
      </c>
      <c r="M578" s="142">
        <f t="shared" si="204"/>
        <v>158617.79000000004</v>
      </c>
      <c r="N578" s="55"/>
    </row>
    <row r="579" spans="1:14" ht="25.5">
      <c r="A579" s="5" t="s">
        <v>145</v>
      </c>
      <c r="B579" s="6" t="s">
        <v>13</v>
      </c>
      <c r="C579" s="6" t="s">
        <v>334</v>
      </c>
      <c r="D579" s="6" t="s">
        <v>35</v>
      </c>
      <c r="E579" s="6" t="s">
        <v>341</v>
      </c>
      <c r="F579" s="6" t="s">
        <v>344</v>
      </c>
      <c r="G579" s="6" t="s">
        <v>346</v>
      </c>
      <c r="H579" s="6" t="s">
        <v>0</v>
      </c>
      <c r="I579" s="6" t="s">
        <v>146</v>
      </c>
      <c r="J579" s="24">
        <v>2702800</v>
      </c>
      <c r="K579" s="55"/>
      <c r="L579" s="50">
        <f>[1]Sheet1!$P$323</f>
        <v>2544182.21</v>
      </c>
      <c r="M579" s="156">
        <f>J579-L579</f>
        <v>158617.79000000004</v>
      </c>
      <c r="N579" s="55"/>
    </row>
    <row r="580" spans="1:14" ht="25.5">
      <c r="A580" s="3" t="s">
        <v>139</v>
      </c>
      <c r="B580" s="4" t="s">
        <v>13</v>
      </c>
      <c r="C580" s="4" t="s">
        <v>334</v>
      </c>
      <c r="D580" s="4" t="s">
        <v>35</v>
      </c>
      <c r="E580" s="4" t="s">
        <v>341</v>
      </c>
      <c r="F580" s="4" t="s">
        <v>140</v>
      </c>
      <c r="G580" s="4" t="s">
        <v>0</v>
      </c>
      <c r="H580" s="4" t="s">
        <v>0</v>
      </c>
      <c r="I580" s="4" t="s">
        <v>0</v>
      </c>
      <c r="J580" s="21">
        <v>123290</v>
      </c>
      <c r="K580" s="49">
        <f t="shared" ref="K580:M581" si="205">K581</f>
        <v>0</v>
      </c>
      <c r="L580" s="49">
        <f t="shared" si="205"/>
        <v>122899</v>
      </c>
      <c r="M580" s="153">
        <f t="shared" si="205"/>
        <v>391</v>
      </c>
      <c r="N580" s="55"/>
    </row>
    <row r="581" spans="1:14" ht="38.25">
      <c r="A581" s="3" t="s">
        <v>347</v>
      </c>
      <c r="B581" s="4" t="s">
        <v>13</v>
      </c>
      <c r="C581" s="4" t="s">
        <v>334</v>
      </c>
      <c r="D581" s="4" t="s">
        <v>35</v>
      </c>
      <c r="E581" s="4" t="s">
        <v>341</v>
      </c>
      <c r="F581" s="4" t="s">
        <v>348</v>
      </c>
      <c r="G581" s="4" t="s">
        <v>0</v>
      </c>
      <c r="H581" s="4" t="s">
        <v>0</v>
      </c>
      <c r="I581" s="4" t="s">
        <v>0</v>
      </c>
      <c r="J581" s="21">
        <v>123290</v>
      </c>
      <c r="K581" s="49">
        <f t="shared" si="205"/>
        <v>0</v>
      </c>
      <c r="L581" s="49">
        <f t="shared" si="205"/>
        <v>122899</v>
      </c>
      <c r="M581" s="153">
        <f t="shared" si="205"/>
        <v>391</v>
      </c>
      <c r="N581" s="55"/>
    </row>
    <row r="582" spans="1:14" ht="25.5">
      <c r="A582" s="5" t="s">
        <v>345</v>
      </c>
      <c r="B582" s="6" t="s">
        <v>13</v>
      </c>
      <c r="C582" s="6" t="s">
        <v>334</v>
      </c>
      <c r="D582" s="6" t="s">
        <v>35</v>
      </c>
      <c r="E582" s="6" t="s">
        <v>341</v>
      </c>
      <c r="F582" s="6" t="s">
        <v>348</v>
      </c>
      <c r="G582" s="6">
        <v>263</v>
      </c>
      <c r="H582" s="6" t="s">
        <v>0</v>
      </c>
      <c r="I582" s="6" t="s">
        <v>0</v>
      </c>
      <c r="J582" s="24">
        <v>123290</v>
      </c>
      <c r="K582" s="60">
        <f t="shared" ref="K582:M582" si="206">K583+K584</f>
        <v>0</v>
      </c>
      <c r="L582" s="60">
        <f t="shared" si="206"/>
        <v>122899</v>
      </c>
      <c r="M582" s="142">
        <f t="shared" si="206"/>
        <v>391</v>
      </c>
      <c r="N582" s="55"/>
    </row>
    <row r="583" spans="1:14" ht="25.5">
      <c r="A583" s="5" t="s">
        <v>349</v>
      </c>
      <c r="B583" s="6" t="s">
        <v>13</v>
      </c>
      <c r="C583" s="6" t="s">
        <v>334</v>
      </c>
      <c r="D583" s="6" t="s">
        <v>35</v>
      </c>
      <c r="E583" s="6" t="s">
        <v>341</v>
      </c>
      <c r="F583" s="6" t="s">
        <v>348</v>
      </c>
      <c r="G583" s="6">
        <v>263</v>
      </c>
      <c r="H583" s="63" t="s">
        <v>0</v>
      </c>
      <c r="I583" s="63" t="s">
        <v>350</v>
      </c>
      <c r="J583" s="34">
        <v>0</v>
      </c>
      <c r="K583" s="56"/>
      <c r="L583" s="61"/>
      <c r="M583" s="158">
        <f t="shared" ref="M583:M588" si="207">J583+K583+L583</f>
        <v>0</v>
      </c>
      <c r="N583" s="55"/>
    </row>
    <row r="584" spans="1:14" ht="25.5">
      <c r="A584" s="5" t="s">
        <v>145</v>
      </c>
      <c r="B584" s="6" t="s">
        <v>13</v>
      </c>
      <c r="C584" s="6" t="s">
        <v>334</v>
      </c>
      <c r="D584" s="6" t="s">
        <v>35</v>
      </c>
      <c r="E584" s="6" t="s">
        <v>341</v>
      </c>
      <c r="F584" s="6" t="s">
        <v>348</v>
      </c>
      <c r="G584" s="33">
        <v>263</v>
      </c>
      <c r="H584" s="67" t="s">
        <v>0</v>
      </c>
      <c r="I584" s="67" t="s">
        <v>146</v>
      </c>
      <c r="J584" s="30">
        <v>123290</v>
      </c>
      <c r="K584" s="55"/>
      <c r="L584" s="55">
        <f>[1]Sheet1!$P$324</f>
        <v>122899</v>
      </c>
      <c r="M584" s="156">
        <f>J584-L584</f>
        <v>391</v>
      </c>
      <c r="N584" s="55"/>
    </row>
    <row r="585" spans="1:14">
      <c r="A585" s="5"/>
      <c r="B585" s="6" t="s">
        <v>13</v>
      </c>
      <c r="C585" s="6" t="s">
        <v>334</v>
      </c>
      <c r="D585" s="6" t="s">
        <v>35</v>
      </c>
      <c r="E585" s="6">
        <v>9950071100</v>
      </c>
      <c r="F585" s="6">
        <v>313</v>
      </c>
      <c r="G585" s="33" t="s">
        <v>346</v>
      </c>
      <c r="H585" s="67" t="s">
        <v>0</v>
      </c>
      <c r="I585" s="67" t="s">
        <v>146</v>
      </c>
      <c r="J585" s="30">
        <v>0</v>
      </c>
      <c r="K585" s="55">
        <v>0</v>
      </c>
      <c r="L585" s="55"/>
      <c r="M585" s="156">
        <f t="shared" si="207"/>
        <v>0</v>
      </c>
      <c r="N585" s="55"/>
    </row>
    <row r="586" spans="1:14">
      <c r="A586" s="41" t="s">
        <v>100</v>
      </c>
      <c r="B586" s="6" t="s">
        <v>13</v>
      </c>
      <c r="C586" s="6" t="s">
        <v>334</v>
      </c>
      <c r="D586" s="6" t="s">
        <v>35</v>
      </c>
      <c r="E586" s="6">
        <v>9950091008</v>
      </c>
      <c r="F586" s="6">
        <v>244</v>
      </c>
      <c r="G586" s="33">
        <v>222</v>
      </c>
      <c r="H586" s="67" t="s">
        <v>0</v>
      </c>
      <c r="I586" s="67">
        <v>1125</v>
      </c>
      <c r="J586" s="30">
        <v>0</v>
      </c>
      <c r="K586" s="55"/>
      <c r="L586" s="55"/>
      <c r="M586" s="156">
        <f t="shared" si="207"/>
        <v>0</v>
      </c>
      <c r="N586" s="55"/>
    </row>
    <row r="587" spans="1:14">
      <c r="A587" s="41" t="s">
        <v>100</v>
      </c>
      <c r="B587" s="6" t="s">
        <v>13</v>
      </c>
      <c r="C587" s="6" t="s">
        <v>334</v>
      </c>
      <c r="D587" s="6" t="s">
        <v>35</v>
      </c>
      <c r="E587" s="6">
        <v>9950091012</v>
      </c>
      <c r="F587" s="6">
        <v>244</v>
      </c>
      <c r="G587" s="33">
        <v>222</v>
      </c>
      <c r="H587" s="67" t="s">
        <v>0</v>
      </c>
      <c r="I587" s="67">
        <v>1125</v>
      </c>
      <c r="J587" s="72">
        <v>1400000</v>
      </c>
      <c r="K587" s="109"/>
      <c r="L587" s="109">
        <f>[1]Sheet1!$P$330</f>
        <v>744000</v>
      </c>
      <c r="M587" s="156">
        <f>J587-L587</f>
        <v>656000</v>
      </c>
      <c r="N587" s="55"/>
    </row>
    <row r="588" spans="1:14">
      <c r="A588" s="41" t="s">
        <v>402</v>
      </c>
      <c r="B588" s="6" t="s">
        <v>13</v>
      </c>
      <c r="C588" s="6" t="s">
        <v>334</v>
      </c>
      <c r="D588" s="6" t="s">
        <v>35</v>
      </c>
      <c r="E588" s="6">
        <v>9950091012</v>
      </c>
      <c r="F588" s="6">
        <v>313</v>
      </c>
      <c r="G588" s="6">
        <v>262</v>
      </c>
      <c r="H588" s="107" t="s">
        <v>0</v>
      </c>
      <c r="I588" s="108">
        <v>1142</v>
      </c>
      <c r="J588" s="72">
        <v>150040</v>
      </c>
      <c r="K588" s="109"/>
      <c r="L588" s="109">
        <f>[1]Sheet1!$P$333</f>
        <v>36200</v>
      </c>
      <c r="M588" s="156">
        <f>J588-L588</f>
        <v>113840</v>
      </c>
      <c r="N588" s="55"/>
    </row>
    <row r="589" spans="1:14">
      <c r="A589" s="3" t="s">
        <v>233</v>
      </c>
      <c r="B589" s="4" t="s">
        <v>13</v>
      </c>
      <c r="C589" s="4" t="s">
        <v>334</v>
      </c>
      <c r="D589" s="4" t="s">
        <v>35</v>
      </c>
      <c r="E589" s="4" t="s">
        <v>234</v>
      </c>
      <c r="F589" s="4" t="s">
        <v>0</v>
      </c>
      <c r="G589" s="4" t="s">
        <v>0</v>
      </c>
      <c r="H589" s="4" t="s">
        <v>0</v>
      </c>
      <c r="I589" s="4" t="s">
        <v>0</v>
      </c>
      <c r="J589" s="35">
        <v>0</v>
      </c>
      <c r="K589" s="59">
        <f t="shared" ref="K589:M593" si="208">K590</f>
        <v>0</v>
      </c>
      <c r="L589" s="59">
        <f t="shared" si="208"/>
        <v>0</v>
      </c>
      <c r="M589" s="160">
        <f t="shared" si="208"/>
        <v>0</v>
      </c>
      <c r="N589" s="55"/>
    </row>
    <row r="590" spans="1:14">
      <c r="A590" s="3" t="s">
        <v>235</v>
      </c>
      <c r="B590" s="4" t="s">
        <v>13</v>
      </c>
      <c r="C590" s="4" t="s">
        <v>334</v>
      </c>
      <c r="D590" s="4" t="s">
        <v>35</v>
      </c>
      <c r="E590" s="4" t="s">
        <v>236</v>
      </c>
      <c r="F590" s="4" t="s">
        <v>0</v>
      </c>
      <c r="G590" s="4" t="s">
        <v>0</v>
      </c>
      <c r="H590" s="4" t="s">
        <v>0</v>
      </c>
      <c r="I590" s="4" t="s">
        <v>0</v>
      </c>
      <c r="J590" s="21">
        <v>0</v>
      </c>
      <c r="K590" s="49">
        <f t="shared" si="208"/>
        <v>0</v>
      </c>
      <c r="L590" s="49">
        <f t="shared" si="208"/>
        <v>0</v>
      </c>
      <c r="M590" s="153">
        <f t="shared" si="208"/>
        <v>0</v>
      </c>
      <c r="N590" s="55"/>
    </row>
    <row r="591" spans="1:14" ht="38.25">
      <c r="A591" s="3" t="s">
        <v>244</v>
      </c>
      <c r="B591" s="4" t="s">
        <v>13</v>
      </c>
      <c r="C591" s="4" t="s">
        <v>334</v>
      </c>
      <c r="D591" s="4" t="s">
        <v>35</v>
      </c>
      <c r="E591" s="4" t="s">
        <v>245</v>
      </c>
      <c r="F591" s="4" t="s">
        <v>0</v>
      </c>
      <c r="G591" s="4" t="s">
        <v>0</v>
      </c>
      <c r="H591" s="4" t="s">
        <v>0</v>
      </c>
      <c r="I591" s="4" t="s">
        <v>0</v>
      </c>
      <c r="J591" s="21">
        <v>0</v>
      </c>
      <c r="K591" s="49">
        <f t="shared" si="208"/>
        <v>0</v>
      </c>
      <c r="L591" s="49">
        <f t="shared" si="208"/>
        <v>0</v>
      </c>
      <c r="M591" s="153">
        <f t="shared" si="208"/>
        <v>0</v>
      </c>
      <c r="N591" s="55"/>
    </row>
    <row r="592" spans="1:14" ht="25.5">
      <c r="A592" s="3" t="s">
        <v>137</v>
      </c>
      <c r="B592" s="4" t="s">
        <v>13</v>
      </c>
      <c r="C592" s="4" t="s">
        <v>334</v>
      </c>
      <c r="D592" s="4" t="s">
        <v>35</v>
      </c>
      <c r="E592" s="4" t="s">
        <v>245</v>
      </c>
      <c r="F592" s="4" t="s">
        <v>138</v>
      </c>
      <c r="G592" s="4" t="s">
        <v>0</v>
      </c>
      <c r="H592" s="4" t="s">
        <v>0</v>
      </c>
      <c r="I592" s="4" t="s">
        <v>0</v>
      </c>
      <c r="J592" s="21">
        <v>0</v>
      </c>
      <c r="K592" s="49">
        <f t="shared" si="208"/>
        <v>0</v>
      </c>
      <c r="L592" s="49">
        <f t="shared" si="208"/>
        <v>0</v>
      </c>
      <c r="M592" s="153">
        <f t="shared" si="208"/>
        <v>0</v>
      </c>
      <c r="N592" s="55"/>
    </row>
    <row r="593" spans="1:15" ht="25.5">
      <c r="A593" s="3" t="s">
        <v>139</v>
      </c>
      <c r="B593" s="4" t="s">
        <v>13</v>
      </c>
      <c r="C593" s="4" t="s">
        <v>334</v>
      </c>
      <c r="D593" s="4" t="s">
        <v>35</v>
      </c>
      <c r="E593" s="4" t="s">
        <v>245</v>
      </c>
      <c r="F593" s="4" t="s">
        <v>140</v>
      </c>
      <c r="G593" s="4" t="s">
        <v>0</v>
      </c>
      <c r="H593" s="4" t="s">
        <v>0</v>
      </c>
      <c r="I593" s="4" t="s">
        <v>0</v>
      </c>
      <c r="J593" s="21">
        <v>0</v>
      </c>
      <c r="K593" s="49">
        <f t="shared" si="208"/>
        <v>0</v>
      </c>
      <c r="L593" s="49">
        <f t="shared" si="208"/>
        <v>0</v>
      </c>
      <c r="M593" s="153">
        <f t="shared" si="208"/>
        <v>0</v>
      </c>
      <c r="N593" s="55"/>
    </row>
    <row r="594" spans="1:15" ht="38.25">
      <c r="A594" s="3" t="s">
        <v>347</v>
      </c>
      <c r="B594" s="4" t="s">
        <v>13</v>
      </c>
      <c r="C594" s="4" t="s">
        <v>334</v>
      </c>
      <c r="D594" s="4" t="s">
        <v>35</v>
      </c>
      <c r="E594" s="4" t="s">
        <v>245</v>
      </c>
      <c r="F594" s="4" t="s">
        <v>348</v>
      </c>
      <c r="G594" s="4" t="s">
        <v>0</v>
      </c>
      <c r="H594" s="4" t="s">
        <v>0</v>
      </c>
      <c r="I594" s="4" t="s">
        <v>0</v>
      </c>
      <c r="J594" s="21">
        <v>0</v>
      </c>
      <c r="K594" s="49">
        <f t="shared" ref="K594:M594" si="209">K595+K597</f>
        <v>0</v>
      </c>
      <c r="L594" s="49">
        <f t="shared" si="209"/>
        <v>0</v>
      </c>
      <c r="M594" s="153">
        <f t="shared" si="209"/>
        <v>0</v>
      </c>
      <c r="N594" s="55"/>
    </row>
    <row r="595" spans="1:15" ht="25.5">
      <c r="A595" s="5" t="s">
        <v>345</v>
      </c>
      <c r="B595" s="6" t="s">
        <v>13</v>
      </c>
      <c r="C595" s="6" t="s">
        <v>334</v>
      </c>
      <c r="D595" s="6" t="s">
        <v>35</v>
      </c>
      <c r="E595" s="6" t="s">
        <v>245</v>
      </c>
      <c r="F595" s="6" t="s">
        <v>348</v>
      </c>
      <c r="G595" s="6" t="s">
        <v>346</v>
      </c>
      <c r="H595" s="6" t="s">
        <v>0</v>
      </c>
      <c r="I595" s="6" t="s">
        <v>0</v>
      </c>
      <c r="J595" s="24">
        <v>0</v>
      </c>
      <c r="K595" s="60">
        <f t="shared" ref="K595:M595" si="210">K596</f>
        <v>0</v>
      </c>
      <c r="L595" s="60">
        <f t="shared" si="210"/>
        <v>0</v>
      </c>
      <c r="M595" s="142">
        <f t="shared" si="210"/>
        <v>0</v>
      </c>
      <c r="N595" s="55"/>
    </row>
    <row r="596" spans="1:15" ht="25.5">
      <c r="A596" s="5" t="s">
        <v>145</v>
      </c>
      <c r="B596" s="6" t="s">
        <v>13</v>
      </c>
      <c r="C596" s="6" t="s">
        <v>334</v>
      </c>
      <c r="D596" s="6" t="s">
        <v>35</v>
      </c>
      <c r="E596" s="6" t="s">
        <v>245</v>
      </c>
      <c r="F596" s="6" t="s">
        <v>348</v>
      </c>
      <c r="G596" s="6" t="s">
        <v>346</v>
      </c>
      <c r="H596" s="6" t="s">
        <v>0</v>
      </c>
      <c r="I596" s="6" t="s">
        <v>146</v>
      </c>
      <c r="J596" s="24">
        <v>0</v>
      </c>
      <c r="K596" s="55"/>
      <c r="L596" s="50"/>
      <c r="M596" s="156">
        <f>J596+K596+L596</f>
        <v>0</v>
      </c>
      <c r="N596" s="55"/>
    </row>
    <row r="597" spans="1:15" ht="38.25" hidden="1">
      <c r="A597" s="5" t="s">
        <v>351</v>
      </c>
      <c r="B597" s="6" t="s">
        <v>13</v>
      </c>
      <c r="C597" s="6" t="s">
        <v>334</v>
      </c>
      <c r="D597" s="6" t="s">
        <v>35</v>
      </c>
      <c r="E597" s="6" t="s">
        <v>245</v>
      </c>
      <c r="F597" s="6" t="s">
        <v>348</v>
      </c>
      <c r="G597" s="6" t="s">
        <v>352</v>
      </c>
      <c r="H597" s="6" t="s">
        <v>0</v>
      </c>
      <c r="I597" s="6" t="s">
        <v>0</v>
      </c>
      <c r="J597" s="24">
        <v>0</v>
      </c>
      <c r="K597" s="60">
        <f t="shared" ref="K597:M597" si="211">K598</f>
        <v>0</v>
      </c>
      <c r="L597" s="60">
        <f t="shared" si="211"/>
        <v>0</v>
      </c>
      <c r="M597" s="142">
        <f t="shared" si="211"/>
        <v>0</v>
      </c>
      <c r="N597" s="55"/>
    </row>
    <row r="598" spans="1:15" ht="25.5" hidden="1">
      <c r="A598" s="5" t="s">
        <v>145</v>
      </c>
      <c r="B598" s="6" t="s">
        <v>13</v>
      </c>
      <c r="C598" s="6" t="s">
        <v>334</v>
      </c>
      <c r="D598" s="6" t="s">
        <v>35</v>
      </c>
      <c r="E598" s="6" t="s">
        <v>245</v>
      </c>
      <c r="F598" s="6" t="s">
        <v>348</v>
      </c>
      <c r="G598" s="6" t="s">
        <v>352</v>
      </c>
      <c r="H598" s="6" t="s">
        <v>0</v>
      </c>
      <c r="I598" s="6" t="s">
        <v>146</v>
      </c>
      <c r="J598" s="24">
        <v>0</v>
      </c>
      <c r="K598" s="55"/>
      <c r="L598" s="50"/>
      <c r="M598" s="156">
        <f>J598+K598+L598</f>
        <v>0</v>
      </c>
      <c r="N598" s="55"/>
    </row>
    <row r="599" spans="1:15" ht="38.25">
      <c r="A599" s="3" t="s">
        <v>267</v>
      </c>
      <c r="B599" s="4" t="s">
        <v>13</v>
      </c>
      <c r="C599" s="4" t="s">
        <v>334</v>
      </c>
      <c r="D599" s="4" t="s">
        <v>35</v>
      </c>
      <c r="E599" s="4" t="s">
        <v>268</v>
      </c>
      <c r="F599" s="4" t="s">
        <v>0</v>
      </c>
      <c r="G599" s="4" t="s">
        <v>0</v>
      </c>
      <c r="H599" s="4" t="s">
        <v>0</v>
      </c>
      <c r="I599" s="4" t="s">
        <v>0</v>
      </c>
      <c r="J599" s="21">
        <v>2000000</v>
      </c>
      <c r="K599" s="49">
        <f t="shared" ref="K599:M604" si="212">K600</f>
        <v>0</v>
      </c>
      <c r="L599" s="49">
        <f t="shared" si="212"/>
        <v>0</v>
      </c>
      <c r="M599" s="153">
        <f t="shared" si="212"/>
        <v>2000000</v>
      </c>
      <c r="N599" s="55"/>
      <c r="O599" s="12"/>
    </row>
    <row r="600" spans="1:15" ht="38.25">
      <c r="A600" s="3" t="s">
        <v>269</v>
      </c>
      <c r="B600" s="4" t="s">
        <v>13</v>
      </c>
      <c r="C600" s="4" t="s">
        <v>334</v>
      </c>
      <c r="D600" s="4" t="s">
        <v>35</v>
      </c>
      <c r="E600" s="4" t="s">
        <v>270</v>
      </c>
      <c r="F600" s="4" t="s">
        <v>0</v>
      </c>
      <c r="G600" s="4" t="s">
        <v>0</v>
      </c>
      <c r="H600" s="4" t="s">
        <v>0</v>
      </c>
      <c r="I600" s="4" t="s">
        <v>0</v>
      </c>
      <c r="J600" s="21">
        <v>2000000</v>
      </c>
      <c r="K600" s="49">
        <f t="shared" si="212"/>
        <v>0</v>
      </c>
      <c r="L600" s="49">
        <f t="shared" si="212"/>
        <v>0</v>
      </c>
      <c r="M600" s="153">
        <f t="shared" si="212"/>
        <v>2000000</v>
      </c>
      <c r="N600" s="55"/>
    </row>
    <row r="601" spans="1:15" ht="63.75">
      <c r="A601" s="3" t="s">
        <v>353</v>
      </c>
      <c r="B601" s="4" t="s">
        <v>13</v>
      </c>
      <c r="C601" s="4" t="s">
        <v>334</v>
      </c>
      <c r="D601" s="4" t="s">
        <v>35</v>
      </c>
      <c r="E601" s="4" t="s">
        <v>354</v>
      </c>
      <c r="F601" s="4" t="s">
        <v>0</v>
      </c>
      <c r="G601" s="4" t="s">
        <v>0</v>
      </c>
      <c r="H601" s="4" t="s">
        <v>0</v>
      </c>
      <c r="I601" s="4" t="s">
        <v>0</v>
      </c>
      <c r="J601" s="21">
        <v>2000000</v>
      </c>
      <c r="K601" s="49">
        <f t="shared" si="212"/>
        <v>0</v>
      </c>
      <c r="L601" s="49">
        <f t="shared" si="212"/>
        <v>0</v>
      </c>
      <c r="M601" s="153">
        <f t="shared" si="212"/>
        <v>2000000</v>
      </c>
      <c r="N601" s="55"/>
    </row>
    <row r="602" spans="1:15">
      <c r="A602" s="3" t="s">
        <v>324</v>
      </c>
      <c r="B602" s="4" t="s">
        <v>13</v>
      </c>
      <c r="C602" s="4" t="s">
        <v>334</v>
      </c>
      <c r="D602" s="4" t="s">
        <v>35</v>
      </c>
      <c r="E602" s="4" t="s">
        <v>354</v>
      </c>
      <c r="F602" s="4" t="s">
        <v>325</v>
      </c>
      <c r="G602" s="4" t="s">
        <v>0</v>
      </c>
      <c r="H602" s="4" t="s">
        <v>0</v>
      </c>
      <c r="I602" s="4" t="s">
        <v>0</v>
      </c>
      <c r="J602" s="21">
        <v>2000000</v>
      </c>
      <c r="K602" s="49">
        <f t="shared" si="212"/>
        <v>0</v>
      </c>
      <c r="L602" s="49">
        <f t="shared" si="212"/>
        <v>0</v>
      </c>
      <c r="M602" s="153">
        <f t="shared" si="212"/>
        <v>2000000</v>
      </c>
      <c r="N602" s="55"/>
    </row>
    <row r="603" spans="1:15">
      <c r="A603" s="3" t="s">
        <v>326</v>
      </c>
      <c r="B603" s="4" t="s">
        <v>13</v>
      </c>
      <c r="C603" s="4" t="s">
        <v>334</v>
      </c>
      <c r="D603" s="4" t="s">
        <v>35</v>
      </c>
      <c r="E603" s="4" t="s">
        <v>354</v>
      </c>
      <c r="F603" s="4" t="s">
        <v>327</v>
      </c>
      <c r="G603" s="4" t="s">
        <v>0</v>
      </c>
      <c r="H603" s="4" t="s">
        <v>0</v>
      </c>
      <c r="I603" s="4" t="s">
        <v>0</v>
      </c>
      <c r="J603" s="21">
        <v>2000000</v>
      </c>
      <c r="K603" s="49">
        <f t="shared" si="212"/>
        <v>0</v>
      </c>
      <c r="L603" s="49">
        <f t="shared" si="212"/>
        <v>0</v>
      </c>
      <c r="M603" s="153">
        <f t="shared" si="212"/>
        <v>2000000</v>
      </c>
      <c r="N603" s="55"/>
    </row>
    <row r="604" spans="1:15">
      <c r="A604" s="3" t="s">
        <v>326</v>
      </c>
      <c r="B604" s="4" t="s">
        <v>13</v>
      </c>
      <c r="C604" s="4" t="s">
        <v>334</v>
      </c>
      <c r="D604" s="4" t="s">
        <v>35</v>
      </c>
      <c r="E604" s="4" t="s">
        <v>354</v>
      </c>
      <c r="F604" s="4" t="s">
        <v>327</v>
      </c>
      <c r="G604" s="4" t="s">
        <v>0</v>
      </c>
      <c r="H604" s="4" t="s">
        <v>0</v>
      </c>
      <c r="I604" s="4" t="s">
        <v>0</v>
      </c>
      <c r="J604" s="21">
        <v>2000000</v>
      </c>
      <c r="K604" s="49">
        <f t="shared" si="212"/>
        <v>0</v>
      </c>
      <c r="L604" s="49">
        <f t="shared" si="212"/>
        <v>0</v>
      </c>
      <c r="M604" s="153">
        <f t="shared" si="212"/>
        <v>2000000</v>
      </c>
      <c r="N604" s="55"/>
    </row>
    <row r="605" spans="1:15" ht="38.25">
      <c r="A605" s="5" t="s">
        <v>328</v>
      </c>
      <c r="B605" s="6" t="s">
        <v>13</v>
      </c>
      <c r="C605" s="6" t="s">
        <v>334</v>
      </c>
      <c r="D605" s="6" t="s">
        <v>35</v>
      </c>
      <c r="E605" s="6" t="s">
        <v>354</v>
      </c>
      <c r="F605" s="6" t="s">
        <v>327</v>
      </c>
      <c r="G605" s="6" t="s">
        <v>329</v>
      </c>
      <c r="H605" s="6" t="s">
        <v>0</v>
      </c>
      <c r="I605" s="6" t="s">
        <v>0</v>
      </c>
      <c r="J605" s="24">
        <v>2000000</v>
      </c>
      <c r="K605" s="55"/>
      <c r="L605" s="50"/>
      <c r="M605" s="156">
        <f>J605+K605+L605</f>
        <v>2000000</v>
      </c>
      <c r="N605" s="55"/>
    </row>
    <row r="606" spans="1:15">
      <c r="A606" s="7" t="s">
        <v>355</v>
      </c>
      <c r="B606" s="8" t="s">
        <v>13</v>
      </c>
      <c r="C606" s="8" t="s">
        <v>356</v>
      </c>
      <c r="D606" s="8" t="s">
        <v>0</v>
      </c>
      <c r="E606" s="8" t="s">
        <v>0</v>
      </c>
      <c r="F606" s="8" t="s">
        <v>0</v>
      </c>
      <c r="G606" s="8" t="s">
        <v>0</v>
      </c>
      <c r="H606" s="8" t="s">
        <v>0</v>
      </c>
      <c r="I606" s="8" t="s">
        <v>0</v>
      </c>
      <c r="J606" s="22">
        <v>6984056.7199999997</v>
      </c>
      <c r="K606" s="47">
        <f t="shared" ref="K606:M609" si="213">K607</f>
        <v>0</v>
      </c>
      <c r="L606" s="47">
        <f t="shared" si="213"/>
        <v>3546622.84</v>
      </c>
      <c r="M606" s="154">
        <f t="shared" si="213"/>
        <v>3437433.88</v>
      </c>
      <c r="N606" s="154">
        <f>L606/J606*100</f>
        <v>50.781701555253122</v>
      </c>
      <c r="O606" s="43">
        <f>J606-L606</f>
        <v>3437433.88</v>
      </c>
    </row>
    <row r="607" spans="1:15" ht="25.5">
      <c r="A607" s="3" t="s">
        <v>357</v>
      </c>
      <c r="B607" s="4" t="s">
        <v>13</v>
      </c>
      <c r="C607" s="4" t="s">
        <v>356</v>
      </c>
      <c r="D607" s="4" t="s">
        <v>228</v>
      </c>
      <c r="E607" s="4" t="s">
        <v>0</v>
      </c>
      <c r="F607" s="4" t="s">
        <v>0</v>
      </c>
      <c r="G607" s="4" t="s">
        <v>0</v>
      </c>
      <c r="H607" s="4" t="s">
        <v>0</v>
      </c>
      <c r="I607" s="4" t="s">
        <v>0</v>
      </c>
      <c r="J607" s="21">
        <v>6984056.7199999997</v>
      </c>
      <c r="K607" s="49">
        <f t="shared" si="213"/>
        <v>0</v>
      </c>
      <c r="L607" s="153">
        <f t="shared" si="213"/>
        <v>3546622.84</v>
      </c>
      <c r="M607" s="153">
        <f t="shared" si="213"/>
        <v>3437433.88</v>
      </c>
      <c r="N607" s="55"/>
    </row>
    <row r="608" spans="1:15" ht="25.5">
      <c r="A608" s="3" t="s">
        <v>358</v>
      </c>
      <c r="B608" s="4" t="s">
        <v>13</v>
      </c>
      <c r="C608" s="4" t="s">
        <v>356</v>
      </c>
      <c r="D608" s="4" t="s">
        <v>228</v>
      </c>
      <c r="E608" s="4" t="s">
        <v>359</v>
      </c>
      <c r="F608" s="4" t="s">
        <v>0</v>
      </c>
      <c r="G608" s="4" t="s">
        <v>0</v>
      </c>
      <c r="H608" s="4" t="s">
        <v>0</v>
      </c>
      <c r="I608" s="4" t="s">
        <v>0</v>
      </c>
      <c r="J608" s="21">
        <v>6984056.7199999997</v>
      </c>
      <c r="K608" s="49">
        <f t="shared" si="213"/>
        <v>0</v>
      </c>
      <c r="L608" s="153">
        <f t="shared" si="213"/>
        <v>3546622.84</v>
      </c>
      <c r="M608" s="153">
        <f t="shared" si="213"/>
        <v>3437433.88</v>
      </c>
      <c r="N608" s="55"/>
    </row>
    <row r="609" spans="1:14">
      <c r="A609" s="3" t="s">
        <v>360</v>
      </c>
      <c r="B609" s="4" t="s">
        <v>13</v>
      </c>
      <c r="C609" s="4" t="s">
        <v>356</v>
      </c>
      <c r="D609" s="4" t="s">
        <v>228</v>
      </c>
      <c r="E609" s="4" t="s">
        <v>361</v>
      </c>
      <c r="F609" s="4" t="s">
        <v>0</v>
      </c>
      <c r="G609" s="4" t="s">
        <v>0</v>
      </c>
      <c r="H609" s="4" t="s">
        <v>0</v>
      </c>
      <c r="I609" s="4" t="s">
        <v>0</v>
      </c>
      <c r="J609" s="21">
        <v>6984056.7199999997</v>
      </c>
      <c r="K609" s="49">
        <f t="shared" si="213"/>
        <v>0</v>
      </c>
      <c r="L609" s="153">
        <f t="shared" si="213"/>
        <v>3546622.84</v>
      </c>
      <c r="M609" s="153">
        <f t="shared" si="213"/>
        <v>3437433.88</v>
      </c>
      <c r="N609" s="55"/>
    </row>
    <row r="610" spans="1:14" ht="38.25">
      <c r="A610" s="3" t="s">
        <v>362</v>
      </c>
      <c r="B610" s="4" t="s">
        <v>13</v>
      </c>
      <c r="C610" s="4" t="s">
        <v>356</v>
      </c>
      <c r="D610" s="4" t="s">
        <v>228</v>
      </c>
      <c r="E610" s="4" t="s">
        <v>363</v>
      </c>
      <c r="F610" s="4" t="s">
        <v>0</v>
      </c>
      <c r="G610" s="4" t="s">
        <v>0</v>
      </c>
      <c r="H610" s="4" t="s">
        <v>0</v>
      </c>
      <c r="I610" s="4" t="s">
        <v>0</v>
      </c>
      <c r="J610" s="21">
        <v>6984056.7199999997</v>
      </c>
      <c r="K610" s="49">
        <f>K611+K616+K630+K635+K636</f>
        <v>0</v>
      </c>
      <c r="L610" s="49">
        <f t="shared" ref="L610" si="214">L611+L616+L630+L635+L636</f>
        <v>3546622.84</v>
      </c>
      <c r="M610" s="49">
        <f t="shared" ref="M610" si="215">M611+M616+M630+M635+M636</f>
        <v>3437433.88</v>
      </c>
      <c r="N610" s="55"/>
    </row>
    <row r="611" spans="1:14">
      <c r="A611" s="3" t="s">
        <v>24</v>
      </c>
      <c r="B611" s="4" t="s">
        <v>13</v>
      </c>
      <c r="C611" s="4" t="s">
        <v>356</v>
      </c>
      <c r="D611" s="4" t="s">
        <v>228</v>
      </c>
      <c r="E611" s="4" t="s">
        <v>363</v>
      </c>
      <c r="F611" s="4" t="s">
        <v>25</v>
      </c>
      <c r="G611" s="4" t="s">
        <v>0</v>
      </c>
      <c r="H611" s="4" t="s">
        <v>0</v>
      </c>
      <c r="I611" s="4" t="s">
        <v>0</v>
      </c>
      <c r="J611" s="21">
        <v>2074625</v>
      </c>
      <c r="K611" s="49">
        <f t="shared" ref="K611:M614" si="216">K612</f>
        <v>0</v>
      </c>
      <c r="L611" s="153">
        <f t="shared" si="216"/>
        <v>1621575</v>
      </c>
      <c r="M611" s="153">
        <f t="shared" si="216"/>
        <v>453050</v>
      </c>
      <c r="N611" s="55"/>
    </row>
    <row r="612" spans="1:14" ht="25.5">
      <c r="A612" s="3" t="s">
        <v>364</v>
      </c>
      <c r="B612" s="4" t="s">
        <v>13</v>
      </c>
      <c r="C612" s="4" t="s">
        <v>356</v>
      </c>
      <c r="D612" s="4" t="s">
        <v>228</v>
      </c>
      <c r="E612" s="4" t="s">
        <v>363</v>
      </c>
      <c r="F612" s="4" t="s">
        <v>365</v>
      </c>
      <c r="G612" s="4" t="s">
        <v>0</v>
      </c>
      <c r="H612" s="4" t="s">
        <v>0</v>
      </c>
      <c r="I612" s="4" t="s">
        <v>0</v>
      </c>
      <c r="J612" s="21">
        <v>2074625</v>
      </c>
      <c r="K612" s="49">
        <f t="shared" si="216"/>
        <v>0</v>
      </c>
      <c r="L612" s="153">
        <f t="shared" si="216"/>
        <v>1621575</v>
      </c>
      <c r="M612" s="153">
        <f t="shared" si="216"/>
        <v>453050</v>
      </c>
      <c r="N612" s="55"/>
    </row>
    <row r="613" spans="1:14" ht="25.5">
      <c r="A613" s="3" t="s">
        <v>366</v>
      </c>
      <c r="B613" s="4" t="s">
        <v>13</v>
      </c>
      <c r="C613" s="4" t="s">
        <v>356</v>
      </c>
      <c r="D613" s="4" t="s">
        <v>228</v>
      </c>
      <c r="E613" s="4" t="s">
        <v>363</v>
      </c>
      <c r="F613" s="4" t="s">
        <v>367</v>
      </c>
      <c r="G613" s="4" t="s">
        <v>0</v>
      </c>
      <c r="H613" s="4" t="s">
        <v>0</v>
      </c>
      <c r="I613" s="4" t="s">
        <v>0</v>
      </c>
      <c r="J613" s="21">
        <v>2074625</v>
      </c>
      <c r="K613" s="49">
        <f t="shared" si="216"/>
        <v>0</v>
      </c>
      <c r="L613" s="153">
        <f t="shared" si="216"/>
        <v>1621575</v>
      </c>
      <c r="M613" s="153">
        <f t="shared" si="216"/>
        <v>453050</v>
      </c>
      <c r="N613" s="55"/>
    </row>
    <row r="614" spans="1:14">
      <c r="A614" s="5" t="s">
        <v>66</v>
      </c>
      <c r="B614" s="6" t="s">
        <v>13</v>
      </c>
      <c r="C614" s="6" t="s">
        <v>356</v>
      </c>
      <c r="D614" s="6" t="s">
        <v>228</v>
      </c>
      <c r="E614" s="6" t="s">
        <v>363</v>
      </c>
      <c r="F614" s="6" t="s">
        <v>367</v>
      </c>
      <c r="G614" s="6" t="s">
        <v>67</v>
      </c>
      <c r="H614" s="6" t="s">
        <v>0</v>
      </c>
      <c r="I614" s="6" t="s">
        <v>0</v>
      </c>
      <c r="J614" s="24">
        <v>2074625</v>
      </c>
      <c r="K614" s="60">
        <f t="shared" si="216"/>
        <v>0</v>
      </c>
      <c r="L614" s="60">
        <f t="shared" si="216"/>
        <v>1621575</v>
      </c>
      <c r="M614" s="142">
        <f t="shared" si="216"/>
        <v>453050</v>
      </c>
      <c r="N614" s="55"/>
    </row>
    <row r="615" spans="1:14">
      <c r="A615" s="5" t="s">
        <v>181</v>
      </c>
      <c r="B615" s="6" t="s">
        <v>13</v>
      </c>
      <c r="C615" s="6" t="s">
        <v>356</v>
      </c>
      <c r="D615" s="6" t="s">
        <v>228</v>
      </c>
      <c r="E615" s="6" t="s">
        <v>363</v>
      </c>
      <c r="F615" s="6" t="s">
        <v>367</v>
      </c>
      <c r="G615" s="6" t="s">
        <v>67</v>
      </c>
      <c r="H615" s="6" t="s">
        <v>0</v>
      </c>
      <c r="I615" s="6" t="s">
        <v>182</v>
      </c>
      <c r="J615" s="24">
        <v>2074625</v>
      </c>
      <c r="K615" s="55"/>
      <c r="L615" s="50">
        <f>[1]Sheet1!$P$342</f>
        <v>1621575</v>
      </c>
      <c r="M615" s="156">
        <f>J615-L615</f>
        <v>453050</v>
      </c>
      <c r="N615" s="55"/>
    </row>
    <row r="616" spans="1:14" ht="25.5">
      <c r="A616" s="3" t="s">
        <v>38</v>
      </c>
      <c r="B616" s="4" t="s">
        <v>13</v>
      </c>
      <c r="C616" s="4" t="s">
        <v>356</v>
      </c>
      <c r="D616" s="4" t="s">
        <v>228</v>
      </c>
      <c r="E616" s="4" t="s">
        <v>363</v>
      </c>
      <c r="F616" s="4" t="s">
        <v>39</v>
      </c>
      <c r="G616" s="4" t="s">
        <v>0</v>
      </c>
      <c r="H616" s="4" t="s">
        <v>0</v>
      </c>
      <c r="I616" s="4" t="s">
        <v>0</v>
      </c>
      <c r="J616" s="21">
        <v>3260188.12</v>
      </c>
      <c r="K616" s="49">
        <f t="shared" ref="K616:M617" si="217">K617</f>
        <v>0</v>
      </c>
      <c r="L616" s="49">
        <f t="shared" si="217"/>
        <v>1893847.8399999999</v>
      </c>
      <c r="M616" s="153">
        <f t="shared" si="217"/>
        <v>1366340.28</v>
      </c>
      <c r="N616" s="55"/>
    </row>
    <row r="617" spans="1:14" ht="25.5">
      <c r="A617" s="3" t="s">
        <v>40</v>
      </c>
      <c r="B617" s="4" t="s">
        <v>13</v>
      </c>
      <c r="C617" s="4" t="s">
        <v>356</v>
      </c>
      <c r="D617" s="4" t="s">
        <v>228</v>
      </c>
      <c r="E617" s="4" t="s">
        <v>363</v>
      </c>
      <c r="F617" s="4" t="s">
        <v>41</v>
      </c>
      <c r="G617" s="4" t="s">
        <v>0</v>
      </c>
      <c r="H617" s="4" t="s">
        <v>0</v>
      </c>
      <c r="I617" s="4" t="s">
        <v>0</v>
      </c>
      <c r="J617" s="21">
        <v>3260188.12</v>
      </c>
      <c r="K617" s="49">
        <f>K618</f>
        <v>0</v>
      </c>
      <c r="L617" s="49">
        <f t="shared" si="217"/>
        <v>1893847.8399999999</v>
      </c>
      <c r="M617" s="153">
        <f t="shared" si="217"/>
        <v>1366340.28</v>
      </c>
      <c r="N617" s="55"/>
    </row>
    <row r="618" spans="1:14" ht="25.5">
      <c r="A618" s="3" t="s">
        <v>48</v>
      </c>
      <c r="B618" s="4" t="s">
        <v>13</v>
      </c>
      <c r="C618" s="4" t="s">
        <v>356</v>
      </c>
      <c r="D618" s="4" t="s">
        <v>228</v>
      </c>
      <c r="E618" s="4" t="s">
        <v>363</v>
      </c>
      <c r="F618" s="4" t="s">
        <v>49</v>
      </c>
      <c r="G618" s="4" t="s">
        <v>0</v>
      </c>
      <c r="H618" s="4" t="s">
        <v>0</v>
      </c>
      <c r="I618" s="4" t="s">
        <v>0</v>
      </c>
      <c r="J618" s="21">
        <v>3260188.12</v>
      </c>
      <c r="K618" s="49">
        <f>K619+K621+K623+K626+K628+K625</f>
        <v>0</v>
      </c>
      <c r="L618" s="49">
        <f>L619+L621+L623+L626+L628+L625</f>
        <v>1893847.8399999999</v>
      </c>
      <c r="M618" s="49">
        <f>M619+M621+M623+M626+M628+M625</f>
        <v>1366340.28</v>
      </c>
      <c r="N618" s="55"/>
    </row>
    <row r="619" spans="1:14">
      <c r="A619" s="5" t="s">
        <v>100</v>
      </c>
      <c r="B619" s="6" t="s">
        <v>13</v>
      </c>
      <c r="C619" s="6" t="s">
        <v>356</v>
      </c>
      <c r="D619" s="6" t="s">
        <v>228</v>
      </c>
      <c r="E619" s="6" t="s">
        <v>363</v>
      </c>
      <c r="F619" s="6" t="s">
        <v>49</v>
      </c>
      <c r="G619" s="6" t="s">
        <v>101</v>
      </c>
      <c r="H619" s="6" t="s">
        <v>0</v>
      </c>
      <c r="I619" s="6" t="s">
        <v>0</v>
      </c>
      <c r="J619" s="24">
        <v>0</v>
      </c>
      <c r="K619" s="60">
        <f t="shared" ref="K619:M619" si="218">K620</f>
        <v>0</v>
      </c>
      <c r="L619" s="60">
        <f t="shared" si="218"/>
        <v>0</v>
      </c>
      <c r="M619" s="142">
        <f t="shared" si="218"/>
        <v>0</v>
      </c>
      <c r="N619" s="55"/>
    </row>
    <row r="620" spans="1:14" ht="25.5">
      <c r="A620" s="5" t="s">
        <v>102</v>
      </c>
      <c r="B620" s="6" t="s">
        <v>13</v>
      </c>
      <c r="C620" s="6" t="s">
        <v>356</v>
      </c>
      <c r="D620" s="6" t="s">
        <v>228</v>
      </c>
      <c r="E620" s="6" t="s">
        <v>363</v>
      </c>
      <c r="F620" s="6" t="s">
        <v>49</v>
      </c>
      <c r="G620" s="6" t="s">
        <v>101</v>
      </c>
      <c r="H620" s="6" t="s">
        <v>0</v>
      </c>
      <c r="I620" s="6" t="s">
        <v>103</v>
      </c>
      <c r="J620" s="24">
        <v>0</v>
      </c>
      <c r="K620" s="55"/>
      <c r="L620" s="50"/>
      <c r="M620" s="156">
        <f>J620+K620+L620</f>
        <v>0</v>
      </c>
      <c r="N620" s="55"/>
    </row>
    <row r="621" spans="1:14">
      <c r="A621" s="5" t="s">
        <v>66</v>
      </c>
      <c r="B621" s="6" t="s">
        <v>13</v>
      </c>
      <c r="C621" s="6" t="s">
        <v>356</v>
      </c>
      <c r="D621" s="6" t="s">
        <v>228</v>
      </c>
      <c r="E621" s="6" t="s">
        <v>363</v>
      </c>
      <c r="F621" s="6" t="s">
        <v>49</v>
      </c>
      <c r="G621" s="6" t="s">
        <v>67</v>
      </c>
      <c r="H621" s="6" t="s">
        <v>0</v>
      </c>
      <c r="I621" s="6" t="s">
        <v>0</v>
      </c>
      <c r="J621" s="24">
        <v>65504</v>
      </c>
      <c r="K621" s="60">
        <f t="shared" ref="K621:M621" si="219">K622</f>
        <v>0</v>
      </c>
      <c r="L621" s="60">
        <f>L622</f>
        <v>65504</v>
      </c>
      <c r="M621" s="142">
        <f t="shared" si="219"/>
        <v>0</v>
      </c>
      <c r="N621" s="55"/>
    </row>
    <row r="622" spans="1:14" ht="25.5">
      <c r="A622" s="5" t="s">
        <v>122</v>
      </c>
      <c r="B622" s="6" t="s">
        <v>13</v>
      </c>
      <c r="C622" s="6" t="s">
        <v>356</v>
      </c>
      <c r="D622" s="6" t="s">
        <v>228</v>
      </c>
      <c r="E622" s="6" t="s">
        <v>363</v>
      </c>
      <c r="F622" s="6" t="s">
        <v>49</v>
      </c>
      <c r="G622" s="6" t="s">
        <v>67</v>
      </c>
      <c r="H622" s="6" t="s">
        <v>0</v>
      </c>
      <c r="I622" s="6" t="s">
        <v>123</v>
      </c>
      <c r="J622" s="24">
        <v>65504</v>
      </c>
      <c r="K622" s="55"/>
      <c r="L622" s="50">
        <f>[1]Sheet1!$P$343</f>
        <v>65504</v>
      </c>
      <c r="M622" s="156">
        <f>J622-L622</f>
        <v>0</v>
      </c>
      <c r="N622" s="55"/>
    </row>
    <row r="623" spans="1:14">
      <c r="A623" s="5" t="s">
        <v>94</v>
      </c>
      <c r="B623" s="6" t="s">
        <v>13</v>
      </c>
      <c r="C623" s="6" t="s">
        <v>356</v>
      </c>
      <c r="D623" s="6" t="s">
        <v>228</v>
      </c>
      <c r="E623" s="6" t="s">
        <v>363</v>
      </c>
      <c r="F623" s="6" t="s">
        <v>49</v>
      </c>
      <c r="G623" s="6" t="s">
        <v>95</v>
      </c>
      <c r="H623" s="6" t="s">
        <v>0</v>
      </c>
      <c r="I623" s="6" t="s">
        <v>0</v>
      </c>
      <c r="J623" s="24">
        <v>1005055.0599999999</v>
      </c>
      <c r="K623" s="60">
        <f t="shared" ref="K623:M623" si="220">K624</f>
        <v>0</v>
      </c>
      <c r="L623" s="60">
        <f>L624</f>
        <v>359227.65</v>
      </c>
      <c r="M623" s="142">
        <f t="shared" si="220"/>
        <v>645827.40999999992</v>
      </c>
      <c r="N623" s="55"/>
    </row>
    <row r="624" spans="1:14">
      <c r="A624" s="5" t="s">
        <v>128</v>
      </c>
      <c r="B624" s="6" t="s">
        <v>13</v>
      </c>
      <c r="C624" s="6" t="s">
        <v>356</v>
      </c>
      <c r="D624" s="6" t="s">
        <v>228</v>
      </c>
      <c r="E624" s="6" t="s">
        <v>363</v>
      </c>
      <c r="F624" s="6" t="s">
        <v>49</v>
      </c>
      <c r="G624" s="6" t="s">
        <v>95</v>
      </c>
      <c r="H624" s="6" t="s">
        <v>0</v>
      </c>
      <c r="I624" s="6" t="s">
        <v>97</v>
      </c>
      <c r="J624" s="34">
        <v>1005055.0599999999</v>
      </c>
      <c r="K624" s="55"/>
      <c r="L624" s="50">
        <f>[1]Sheet1!$P$344</f>
        <v>359227.65</v>
      </c>
      <c r="M624" s="156">
        <f>J624-L624</f>
        <v>645827.40999999992</v>
      </c>
      <c r="N624" s="55"/>
    </row>
    <row r="625" spans="1:14">
      <c r="A625" s="5"/>
      <c r="B625" s="6" t="s">
        <v>13</v>
      </c>
      <c r="C625" s="6" t="s">
        <v>356</v>
      </c>
      <c r="D625" s="6" t="s">
        <v>228</v>
      </c>
      <c r="E625" s="6" t="s">
        <v>363</v>
      </c>
      <c r="F625" s="6" t="s">
        <v>49</v>
      </c>
      <c r="G625" s="6">
        <v>343</v>
      </c>
      <c r="H625" s="6" t="s">
        <v>0</v>
      </c>
      <c r="I625" s="33">
        <v>1121</v>
      </c>
      <c r="J625" s="30">
        <v>0</v>
      </c>
      <c r="K625" s="55"/>
      <c r="L625" s="55"/>
      <c r="M625" s="156">
        <f>J625+K625+L625</f>
        <v>0</v>
      </c>
      <c r="N625" s="55"/>
    </row>
    <row r="626" spans="1:14" ht="25.5">
      <c r="A626" s="5" t="s">
        <v>44</v>
      </c>
      <c r="B626" s="6" t="s">
        <v>13</v>
      </c>
      <c r="C626" s="6" t="s">
        <v>356</v>
      </c>
      <c r="D626" s="6" t="s">
        <v>228</v>
      </c>
      <c r="E626" s="6" t="s">
        <v>363</v>
      </c>
      <c r="F626" s="6" t="s">
        <v>49</v>
      </c>
      <c r="G626" s="6" t="s">
        <v>45</v>
      </c>
      <c r="H626" s="6" t="s">
        <v>0</v>
      </c>
      <c r="I626" s="6" t="s">
        <v>0</v>
      </c>
      <c r="J626" s="42">
        <v>27420</v>
      </c>
      <c r="K626" s="71">
        <f t="shared" ref="K626:M626" si="221">K627</f>
        <v>0</v>
      </c>
      <c r="L626" s="71">
        <f>L627</f>
        <v>27420</v>
      </c>
      <c r="M626" s="142">
        <f t="shared" si="221"/>
        <v>0</v>
      </c>
      <c r="N626" s="55"/>
    </row>
    <row r="627" spans="1:14" ht="25.5">
      <c r="A627" s="5" t="s">
        <v>46</v>
      </c>
      <c r="B627" s="6" t="s">
        <v>13</v>
      </c>
      <c r="C627" s="6" t="s">
        <v>356</v>
      </c>
      <c r="D627" s="6" t="s">
        <v>228</v>
      </c>
      <c r="E627" s="6" t="s">
        <v>363</v>
      </c>
      <c r="F627" s="6" t="s">
        <v>49</v>
      </c>
      <c r="G627" s="6" t="s">
        <v>45</v>
      </c>
      <c r="H627" s="6" t="s">
        <v>0</v>
      </c>
      <c r="I627" s="6" t="s">
        <v>47</v>
      </c>
      <c r="J627" s="24">
        <v>27420</v>
      </c>
      <c r="K627" s="55"/>
      <c r="L627" s="50">
        <f>[1]Sheet1!$P$346</f>
        <v>27420</v>
      </c>
      <c r="M627" s="156">
        <f>J627-L627</f>
        <v>0</v>
      </c>
      <c r="N627" s="55"/>
    </row>
    <row r="628" spans="1:14" ht="38.25">
      <c r="A628" s="5" t="s">
        <v>54</v>
      </c>
      <c r="B628" s="6" t="s">
        <v>13</v>
      </c>
      <c r="C628" s="6" t="s">
        <v>356</v>
      </c>
      <c r="D628" s="6" t="s">
        <v>228</v>
      </c>
      <c r="E628" s="6" t="s">
        <v>363</v>
      </c>
      <c r="F628" s="6" t="s">
        <v>49</v>
      </c>
      <c r="G628" s="6" t="s">
        <v>55</v>
      </c>
      <c r="H628" s="6" t="s">
        <v>0</v>
      </c>
      <c r="I628" s="6" t="s">
        <v>0</v>
      </c>
      <c r="J628" s="24">
        <v>2162209.06</v>
      </c>
      <c r="K628" s="60">
        <f t="shared" ref="K628:M628" si="222">K629</f>
        <v>0</v>
      </c>
      <c r="L628" s="60">
        <f>L629</f>
        <v>1441696.19</v>
      </c>
      <c r="M628" s="142">
        <f t="shared" si="222"/>
        <v>720512.87000000011</v>
      </c>
      <c r="N628" s="55"/>
    </row>
    <row r="629" spans="1:14" ht="25.5">
      <c r="A629" s="5" t="s">
        <v>206</v>
      </c>
      <c r="B629" s="6" t="s">
        <v>13</v>
      </c>
      <c r="C629" s="6" t="s">
        <v>356</v>
      </c>
      <c r="D629" s="6" t="s">
        <v>228</v>
      </c>
      <c r="E629" s="6" t="s">
        <v>363</v>
      </c>
      <c r="F629" s="6" t="s">
        <v>49</v>
      </c>
      <c r="G629" s="6" t="s">
        <v>55</v>
      </c>
      <c r="H629" s="6" t="s">
        <v>0</v>
      </c>
      <c r="I629" s="6" t="s">
        <v>57</v>
      </c>
      <c r="J629" s="24">
        <v>2162209.06</v>
      </c>
      <c r="K629" s="55"/>
      <c r="L629" s="50">
        <f>[1]Sheet1!$P$347</f>
        <v>1441696.19</v>
      </c>
      <c r="M629" s="156">
        <f>J629-L629</f>
        <v>720512.87000000011</v>
      </c>
      <c r="N629" s="55"/>
    </row>
    <row r="630" spans="1:14" ht="25.5">
      <c r="A630" s="3" t="s">
        <v>137</v>
      </c>
      <c r="B630" s="4" t="s">
        <v>13</v>
      </c>
      <c r="C630" s="4" t="s">
        <v>356</v>
      </c>
      <c r="D630" s="4" t="s">
        <v>228</v>
      </c>
      <c r="E630" s="4" t="s">
        <v>363</v>
      </c>
      <c r="F630" s="4" t="s">
        <v>138</v>
      </c>
      <c r="G630" s="4" t="s">
        <v>0</v>
      </c>
      <c r="H630" s="4" t="s">
        <v>0</v>
      </c>
      <c r="I630" s="4" t="s">
        <v>0</v>
      </c>
      <c r="J630" s="21">
        <v>80113.600000000006</v>
      </c>
      <c r="K630" s="49">
        <f t="shared" ref="K630:M633" si="223">K631</f>
        <v>0</v>
      </c>
      <c r="L630" s="49">
        <f t="shared" si="223"/>
        <v>31200</v>
      </c>
      <c r="M630" s="153">
        <f t="shared" si="223"/>
        <v>48913.600000000006</v>
      </c>
      <c r="N630" s="55"/>
    </row>
    <row r="631" spans="1:14">
      <c r="A631" s="3" t="s">
        <v>218</v>
      </c>
      <c r="B631" s="4" t="s">
        <v>13</v>
      </c>
      <c r="C631" s="4" t="s">
        <v>356</v>
      </c>
      <c r="D631" s="4" t="s">
        <v>228</v>
      </c>
      <c r="E631" s="4" t="s">
        <v>363</v>
      </c>
      <c r="F631" s="4" t="s">
        <v>219</v>
      </c>
      <c r="G631" s="4" t="s">
        <v>0</v>
      </c>
      <c r="H631" s="4" t="s">
        <v>0</v>
      </c>
      <c r="I631" s="4" t="s">
        <v>0</v>
      </c>
      <c r="J631" s="21">
        <v>80113.600000000006</v>
      </c>
      <c r="K631" s="49">
        <f t="shared" si="223"/>
        <v>0</v>
      </c>
      <c r="L631" s="49">
        <f t="shared" si="223"/>
        <v>31200</v>
      </c>
      <c r="M631" s="153">
        <f t="shared" si="223"/>
        <v>48913.600000000006</v>
      </c>
      <c r="N631" s="55"/>
    </row>
    <row r="632" spans="1:14">
      <c r="A632" s="3" t="s">
        <v>218</v>
      </c>
      <c r="B632" s="4" t="s">
        <v>13</v>
      </c>
      <c r="C632" s="4" t="s">
        <v>356</v>
      </c>
      <c r="D632" s="4" t="s">
        <v>228</v>
      </c>
      <c r="E632" s="4" t="s">
        <v>363</v>
      </c>
      <c r="F632" s="4" t="s">
        <v>219</v>
      </c>
      <c r="G632" s="4" t="s">
        <v>0</v>
      </c>
      <c r="H632" s="4" t="s">
        <v>0</v>
      </c>
      <c r="I632" s="4" t="s">
        <v>0</v>
      </c>
      <c r="J632" s="21">
        <v>80113.600000000006</v>
      </c>
      <c r="K632" s="49">
        <f t="shared" si="223"/>
        <v>0</v>
      </c>
      <c r="L632" s="49">
        <f t="shared" si="223"/>
        <v>31200</v>
      </c>
      <c r="M632" s="153">
        <f t="shared" si="223"/>
        <v>48913.600000000006</v>
      </c>
      <c r="N632" s="55"/>
    </row>
    <row r="633" spans="1:14" ht="25.5">
      <c r="A633" s="5" t="s">
        <v>179</v>
      </c>
      <c r="B633" s="6" t="s">
        <v>13</v>
      </c>
      <c r="C633" s="6" t="s">
        <v>356</v>
      </c>
      <c r="D633" s="6" t="s">
        <v>228</v>
      </c>
      <c r="E633" s="6" t="s">
        <v>363</v>
      </c>
      <c r="F633" s="6" t="s">
        <v>219</v>
      </c>
      <c r="G633" s="6" t="s">
        <v>180</v>
      </c>
      <c r="H633" s="6" t="s">
        <v>0</v>
      </c>
      <c r="I633" s="6" t="s">
        <v>0</v>
      </c>
      <c r="J633" s="24">
        <v>80113.600000000006</v>
      </c>
      <c r="K633" s="60">
        <f t="shared" si="223"/>
        <v>0</v>
      </c>
      <c r="L633" s="60">
        <f t="shared" si="223"/>
        <v>31200</v>
      </c>
      <c r="M633" s="142">
        <f t="shared" si="223"/>
        <v>48913.600000000006</v>
      </c>
      <c r="N633" s="55"/>
    </row>
    <row r="634" spans="1:14">
      <c r="A634" s="5" t="s">
        <v>181</v>
      </c>
      <c r="B634" s="6" t="s">
        <v>13</v>
      </c>
      <c r="C634" s="6" t="s">
        <v>356</v>
      </c>
      <c r="D634" s="6" t="s">
        <v>228</v>
      </c>
      <c r="E634" s="6" t="s">
        <v>363</v>
      </c>
      <c r="F634" s="6" t="s">
        <v>219</v>
      </c>
      <c r="G634" s="6" t="s">
        <v>180</v>
      </c>
      <c r="H634" s="6" t="s">
        <v>0</v>
      </c>
      <c r="I634" s="6" t="s">
        <v>182</v>
      </c>
      <c r="J634" s="34">
        <v>80113.600000000006</v>
      </c>
      <c r="K634" s="56"/>
      <c r="L634" s="61">
        <f>[1]Sheet1!$P$348</f>
        <v>31200</v>
      </c>
      <c r="M634" s="158">
        <f>J634-L634</f>
        <v>48913.600000000006</v>
      </c>
      <c r="N634" s="55"/>
    </row>
    <row r="635" spans="1:14">
      <c r="A635" s="5"/>
      <c r="B635" s="6" t="s">
        <v>13</v>
      </c>
      <c r="C635" s="6" t="s">
        <v>356</v>
      </c>
      <c r="D635" s="6" t="s">
        <v>228</v>
      </c>
      <c r="E635" s="6" t="s">
        <v>417</v>
      </c>
      <c r="F635" s="6">
        <v>244</v>
      </c>
      <c r="G635" s="6">
        <v>310</v>
      </c>
      <c r="H635" s="6" t="s">
        <v>0</v>
      </c>
      <c r="I635" s="33">
        <v>1116</v>
      </c>
      <c r="J635" s="30">
        <v>1500000</v>
      </c>
      <c r="K635" s="55"/>
      <c r="L635" s="55"/>
      <c r="M635" s="158">
        <f t="shared" ref="M635:M636" si="224">J635+K635+L635</f>
        <v>1500000</v>
      </c>
      <c r="N635" s="55"/>
    </row>
    <row r="636" spans="1:14">
      <c r="A636" s="5"/>
      <c r="B636" s="6" t="s">
        <v>13</v>
      </c>
      <c r="C636" s="6" t="s">
        <v>356</v>
      </c>
      <c r="D636" s="6" t="s">
        <v>228</v>
      </c>
      <c r="E636" s="6" t="s">
        <v>418</v>
      </c>
      <c r="F636" s="6">
        <v>244</v>
      </c>
      <c r="G636" s="6">
        <v>310</v>
      </c>
      <c r="H636" s="6" t="s">
        <v>0</v>
      </c>
      <c r="I636" s="33">
        <v>1116</v>
      </c>
      <c r="J636" s="30">
        <v>69130</v>
      </c>
      <c r="K636" s="55"/>
      <c r="L636" s="55"/>
      <c r="M636" s="158">
        <f t="shared" si="224"/>
        <v>69130</v>
      </c>
      <c r="N636" s="55"/>
    </row>
    <row r="637" spans="1:14">
      <c r="A637" s="7" t="s">
        <v>368</v>
      </c>
      <c r="B637" s="8" t="s">
        <v>13</v>
      </c>
      <c r="C637" s="8" t="s">
        <v>252</v>
      </c>
      <c r="D637" s="8" t="s">
        <v>0</v>
      </c>
      <c r="E637" s="8" t="s">
        <v>0</v>
      </c>
      <c r="F637" s="8" t="s">
        <v>0</v>
      </c>
      <c r="G637" s="8" t="s">
        <v>0</v>
      </c>
      <c r="H637" s="8" t="s">
        <v>0</v>
      </c>
      <c r="I637" s="8" t="s">
        <v>0</v>
      </c>
      <c r="J637" s="38">
        <v>22626.240000000002</v>
      </c>
      <c r="K637" s="62">
        <f t="shared" ref="K637:M642" si="225">K638</f>
        <v>0</v>
      </c>
      <c r="L637" s="62">
        <f t="shared" si="225"/>
        <v>20690</v>
      </c>
      <c r="M637" s="154">
        <f t="shared" si="225"/>
        <v>1936.2400000000016</v>
      </c>
      <c r="N637" s="154">
        <f>L637/J637*100</f>
        <v>91.442502156787867</v>
      </c>
    </row>
    <row r="638" spans="1:14" ht="25.5">
      <c r="A638" s="3" t="s">
        <v>369</v>
      </c>
      <c r="B638" s="4" t="s">
        <v>13</v>
      </c>
      <c r="C638" s="4" t="s">
        <v>252</v>
      </c>
      <c r="D638" s="4" t="s">
        <v>59</v>
      </c>
      <c r="E638" s="4" t="s">
        <v>0</v>
      </c>
      <c r="F638" s="4" t="s">
        <v>0</v>
      </c>
      <c r="G638" s="4" t="s">
        <v>0</v>
      </c>
      <c r="H638" s="4" t="s">
        <v>0</v>
      </c>
      <c r="I638" s="4" t="s">
        <v>0</v>
      </c>
      <c r="J638" s="21">
        <v>22626.240000000002</v>
      </c>
      <c r="K638" s="49">
        <f t="shared" si="225"/>
        <v>0</v>
      </c>
      <c r="L638" s="49">
        <f t="shared" si="225"/>
        <v>20690</v>
      </c>
      <c r="M638" s="153">
        <f t="shared" si="225"/>
        <v>1936.2400000000016</v>
      </c>
      <c r="N638" s="55"/>
    </row>
    <row r="639" spans="1:14">
      <c r="A639" s="3" t="s">
        <v>18</v>
      </c>
      <c r="B639" s="4" t="s">
        <v>13</v>
      </c>
      <c r="C639" s="4" t="s">
        <v>252</v>
      </c>
      <c r="D639" s="4" t="s">
        <v>59</v>
      </c>
      <c r="E639" s="4" t="s">
        <v>19</v>
      </c>
      <c r="F639" s="4" t="s">
        <v>0</v>
      </c>
      <c r="G639" s="4" t="s">
        <v>0</v>
      </c>
      <c r="H639" s="4" t="s">
        <v>0</v>
      </c>
      <c r="I639" s="4" t="s">
        <v>0</v>
      </c>
      <c r="J639" s="21">
        <v>22626.240000000002</v>
      </c>
      <c r="K639" s="49">
        <f t="shared" si="225"/>
        <v>0</v>
      </c>
      <c r="L639" s="49">
        <f t="shared" si="225"/>
        <v>20690</v>
      </c>
      <c r="M639" s="153">
        <f t="shared" si="225"/>
        <v>1936.2400000000016</v>
      </c>
      <c r="N639" s="55"/>
    </row>
    <row r="640" spans="1:14">
      <c r="A640" s="3" t="s">
        <v>133</v>
      </c>
      <c r="B640" s="4" t="s">
        <v>13</v>
      </c>
      <c r="C640" s="4" t="s">
        <v>252</v>
      </c>
      <c r="D640" s="4" t="s">
        <v>59</v>
      </c>
      <c r="E640" s="4" t="s">
        <v>134</v>
      </c>
      <c r="F640" s="4" t="s">
        <v>0</v>
      </c>
      <c r="G640" s="4" t="s">
        <v>0</v>
      </c>
      <c r="H640" s="4" t="s">
        <v>0</v>
      </c>
      <c r="I640" s="4" t="s">
        <v>0</v>
      </c>
      <c r="J640" s="21">
        <v>22626.240000000002</v>
      </c>
      <c r="K640" s="49">
        <f t="shared" si="225"/>
        <v>0</v>
      </c>
      <c r="L640" s="49">
        <f t="shared" si="225"/>
        <v>20690</v>
      </c>
      <c r="M640" s="153">
        <f t="shared" si="225"/>
        <v>1936.2400000000016</v>
      </c>
      <c r="N640" s="55"/>
    </row>
    <row r="641" spans="1:14" ht="25.5">
      <c r="A641" s="3" t="s">
        <v>370</v>
      </c>
      <c r="B641" s="4" t="s">
        <v>13</v>
      </c>
      <c r="C641" s="4" t="s">
        <v>252</v>
      </c>
      <c r="D641" s="4" t="s">
        <v>59</v>
      </c>
      <c r="E641" s="4" t="s">
        <v>371</v>
      </c>
      <c r="F641" s="4" t="s">
        <v>0</v>
      </c>
      <c r="G641" s="4" t="s">
        <v>0</v>
      </c>
      <c r="H641" s="4" t="s">
        <v>0</v>
      </c>
      <c r="I641" s="4" t="s">
        <v>0</v>
      </c>
      <c r="J641" s="21">
        <v>22626.240000000002</v>
      </c>
      <c r="K641" s="49">
        <f t="shared" si="225"/>
        <v>0</v>
      </c>
      <c r="L641" s="49">
        <f t="shared" si="225"/>
        <v>20690</v>
      </c>
      <c r="M641" s="153">
        <f t="shared" si="225"/>
        <v>1936.2400000000016</v>
      </c>
      <c r="N641" s="55"/>
    </row>
    <row r="642" spans="1:14" ht="25.5">
      <c r="A642" s="3" t="s">
        <v>38</v>
      </c>
      <c r="B642" s="4" t="s">
        <v>13</v>
      </c>
      <c r="C642" s="4" t="s">
        <v>252</v>
      </c>
      <c r="D642" s="4" t="s">
        <v>59</v>
      </c>
      <c r="E642" s="4" t="s">
        <v>371</v>
      </c>
      <c r="F642" s="4" t="s">
        <v>39</v>
      </c>
      <c r="G642" s="4" t="s">
        <v>0</v>
      </c>
      <c r="H642" s="4" t="s">
        <v>0</v>
      </c>
      <c r="I642" s="4" t="s">
        <v>0</v>
      </c>
      <c r="J642" s="21">
        <v>22626.240000000002</v>
      </c>
      <c r="K642" s="49">
        <f t="shared" si="225"/>
        <v>0</v>
      </c>
      <c r="L642" s="49">
        <f t="shared" si="225"/>
        <v>20690</v>
      </c>
      <c r="M642" s="153">
        <f t="shared" si="225"/>
        <v>1936.2400000000016</v>
      </c>
      <c r="N642" s="55"/>
    </row>
    <row r="643" spans="1:14" ht="25.5">
      <c r="A643" s="3" t="s">
        <v>40</v>
      </c>
      <c r="B643" s="4" t="s">
        <v>13</v>
      </c>
      <c r="C643" s="4" t="s">
        <v>252</v>
      </c>
      <c r="D643" s="4" t="s">
        <v>59</v>
      </c>
      <c r="E643" s="4" t="s">
        <v>371</v>
      </c>
      <c r="F643" s="4" t="s">
        <v>41</v>
      </c>
      <c r="G643" s="4" t="s">
        <v>0</v>
      </c>
      <c r="H643" s="4" t="s">
        <v>0</v>
      </c>
      <c r="I643" s="4" t="s">
        <v>0</v>
      </c>
      <c r="J643" s="21">
        <v>22626.240000000002</v>
      </c>
      <c r="K643" s="49">
        <f t="shared" ref="K643:M643" si="226">K644+K647</f>
        <v>0</v>
      </c>
      <c r="L643" s="49">
        <f t="shared" si="226"/>
        <v>20690</v>
      </c>
      <c r="M643" s="153">
        <f t="shared" si="226"/>
        <v>1936.2400000000016</v>
      </c>
      <c r="N643" s="55"/>
    </row>
    <row r="644" spans="1:14" ht="25.5">
      <c r="A644" s="3" t="s">
        <v>42</v>
      </c>
      <c r="B644" s="4" t="s">
        <v>13</v>
      </c>
      <c r="C644" s="4" t="s">
        <v>252</v>
      </c>
      <c r="D644" s="4" t="s">
        <v>59</v>
      </c>
      <c r="E644" s="4" t="s">
        <v>371</v>
      </c>
      <c r="F644" s="4" t="s">
        <v>43</v>
      </c>
      <c r="G644" s="4" t="s">
        <v>0</v>
      </c>
      <c r="H644" s="4" t="s">
        <v>0</v>
      </c>
      <c r="I644" s="4" t="s">
        <v>0</v>
      </c>
      <c r="J644" s="21">
        <v>22626.240000000002</v>
      </c>
      <c r="K644" s="49">
        <f t="shared" ref="K644:M645" si="227">K645</f>
        <v>0</v>
      </c>
      <c r="L644" s="49">
        <f t="shared" si="227"/>
        <v>20690</v>
      </c>
      <c r="M644" s="153">
        <f t="shared" si="227"/>
        <v>1936.2400000000016</v>
      </c>
      <c r="N644" s="55"/>
    </row>
    <row r="645" spans="1:14">
      <c r="A645" s="5" t="s">
        <v>66</v>
      </c>
      <c r="B645" s="6" t="s">
        <v>13</v>
      </c>
      <c r="C645" s="6" t="s">
        <v>252</v>
      </c>
      <c r="D645" s="6" t="s">
        <v>59</v>
      </c>
      <c r="E645" s="6" t="s">
        <v>371</v>
      </c>
      <c r="F645" s="6" t="s">
        <v>43</v>
      </c>
      <c r="G645" s="6" t="s">
        <v>67</v>
      </c>
      <c r="H645" s="6" t="s">
        <v>0</v>
      </c>
      <c r="I645" s="6" t="s">
        <v>0</v>
      </c>
      <c r="J645" s="24">
        <v>22626.240000000002</v>
      </c>
      <c r="K645" s="60">
        <f t="shared" si="227"/>
        <v>0</v>
      </c>
      <c r="L645" s="60">
        <f t="shared" si="227"/>
        <v>20690</v>
      </c>
      <c r="M645" s="142">
        <f t="shared" si="227"/>
        <v>1936.2400000000016</v>
      </c>
      <c r="N645" s="55"/>
    </row>
    <row r="646" spans="1:14" ht="25.5">
      <c r="A646" s="5" t="s">
        <v>92</v>
      </c>
      <c r="B646" s="6" t="s">
        <v>13</v>
      </c>
      <c r="C646" s="6" t="s">
        <v>252</v>
      </c>
      <c r="D646" s="6" t="s">
        <v>59</v>
      </c>
      <c r="E646" s="6" t="s">
        <v>371</v>
      </c>
      <c r="F646" s="6" t="s">
        <v>43</v>
      </c>
      <c r="G646" s="6" t="s">
        <v>67</v>
      </c>
      <c r="H646" s="6" t="s">
        <v>0</v>
      </c>
      <c r="I646" s="6" t="s">
        <v>93</v>
      </c>
      <c r="J646" s="24">
        <v>22626.240000000002</v>
      </c>
      <c r="K646" s="55"/>
      <c r="L646" s="50">
        <f>[1]Sheet1!$P$361</f>
        <v>20690</v>
      </c>
      <c r="M646" s="156">
        <f>J646-L646</f>
        <v>1936.2400000000016</v>
      </c>
      <c r="N646" s="55"/>
    </row>
    <row r="647" spans="1:14" ht="25.5">
      <c r="A647" s="3" t="s">
        <v>48</v>
      </c>
      <c r="B647" s="4" t="s">
        <v>13</v>
      </c>
      <c r="C647" s="4" t="s">
        <v>252</v>
      </c>
      <c r="D647" s="4" t="s">
        <v>59</v>
      </c>
      <c r="E647" s="4" t="s">
        <v>371</v>
      </c>
      <c r="F647" s="4" t="s">
        <v>49</v>
      </c>
      <c r="G647" s="4" t="s">
        <v>0</v>
      </c>
      <c r="H647" s="4" t="s">
        <v>0</v>
      </c>
      <c r="I647" s="4" t="s">
        <v>0</v>
      </c>
      <c r="J647" s="21">
        <v>0</v>
      </c>
      <c r="K647" s="49">
        <f t="shared" ref="K647:M648" si="228">K648</f>
        <v>0</v>
      </c>
      <c r="L647" s="49">
        <f t="shared" si="228"/>
        <v>0</v>
      </c>
      <c r="M647" s="153">
        <f t="shared" si="228"/>
        <v>0</v>
      </c>
      <c r="N647" s="55"/>
    </row>
    <row r="648" spans="1:14">
      <c r="A648" s="5" t="s">
        <v>66</v>
      </c>
      <c r="B648" s="6" t="s">
        <v>13</v>
      </c>
      <c r="C648" s="6" t="s">
        <v>252</v>
      </c>
      <c r="D648" s="6" t="s">
        <v>59</v>
      </c>
      <c r="E648" s="6" t="s">
        <v>371</v>
      </c>
      <c r="F648" s="6" t="s">
        <v>49</v>
      </c>
      <c r="G648" s="6" t="s">
        <v>67</v>
      </c>
      <c r="H648" s="6" t="s">
        <v>0</v>
      </c>
      <c r="I648" s="6" t="s">
        <v>0</v>
      </c>
      <c r="J648" s="24">
        <v>0</v>
      </c>
      <c r="K648" s="60">
        <f t="shared" si="228"/>
        <v>0</v>
      </c>
      <c r="L648" s="60">
        <f t="shared" si="228"/>
        <v>0</v>
      </c>
      <c r="M648" s="142">
        <f t="shared" si="228"/>
        <v>0</v>
      </c>
      <c r="N648" s="55"/>
    </row>
    <row r="649" spans="1:14" ht="25.5">
      <c r="A649" s="5" t="s">
        <v>122</v>
      </c>
      <c r="B649" s="6" t="s">
        <v>13</v>
      </c>
      <c r="C649" s="6" t="s">
        <v>252</v>
      </c>
      <c r="D649" s="6" t="s">
        <v>59</v>
      </c>
      <c r="E649" s="6" t="s">
        <v>371</v>
      </c>
      <c r="F649" s="6" t="s">
        <v>49</v>
      </c>
      <c r="G649" s="6" t="s">
        <v>67</v>
      </c>
      <c r="H649" s="6" t="s">
        <v>0</v>
      </c>
      <c r="I649" s="6" t="s">
        <v>123</v>
      </c>
      <c r="J649" s="24">
        <v>0</v>
      </c>
      <c r="K649" s="55"/>
      <c r="L649" s="50"/>
      <c r="M649" s="156">
        <f>J649+K649+L649</f>
        <v>0</v>
      </c>
      <c r="N649" s="55"/>
    </row>
    <row r="650" spans="1:14" ht="25.5">
      <c r="A650" s="7" t="s">
        <v>372</v>
      </c>
      <c r="B650" s="8" t="s">
        <v>13</v>
      </c>
      <c r="C650" s="8" t="s">
        <v>373</v>
      </c>
      <c r="D650" s="8" t="s">
        <v>0</v>
      </c>
      <c r="E650" s="8" t="s">
        <v>0</v>
      </c>
      <c r="F650" s="8" t="s">
        <v>0</v>
      </c>
      <c r="G650" s="8" t="s">
        <v>0</v>
      </c>
      <c r="H650" s="8" t="s">
        <v>0</v>
      </c>
      <c r="I650" s="8" t="s">
        <v>0</v>
      </c>
      <c r="J650" s="22">
        <v>1379681.84</v>
      </c>
      <c r="K650" s="47">
        <f t="shared" ref="K650:M652" si="229">K651</f>
        <v>0</v>
      </c>
      <c r="L650" s="47">
        <f t="shared" si="229"/>
        <v>1379681.84</v>
      </c>
      <c r="M650" s="154">
        <f t="shared" si="229"/>
        <v>0</v>
      </c>
      <c r="N650" s="154">
        <f>L650/J650*100</f>
        <v>100</v>
      </c>
    </row>
    <row r="651" spans="1:14" ht="25.5">
      <c r="A651" s="3" t="s">
        <v>374</v>
      </c>
      <c r="B651" s="4" t="s">
        <v>13</v>
      </c>
      <c r="C651" s="4" t="s">
        <v>373</v>
      </c>
      <c r="D651" s="4" t="s">
        <v>35</v>
      </c>
      <c r="E651" s="4" t="s">
        <v>0</v>
      </c>
      <c r="F651" s="4" t="s">
        <v>0</v>
      </c>
      <c r="G651" s="4" t="s">
        <v>0</v>
      </c>
      <c r="H651" s="4" t="s">
        <v>0</v>
      </c>
      <c r="I651" s="4" t="s">
        <v>0</v>
      </c>
      <c r="J651" s="21">
        <v>1379681.84</v>
      </c>
      <c r="K651" s="49">
        <f t="shared" si="229"/>
        <v>0</v>
      </c>
      <c r="L651" s="49">
        <f t="shared" si="229"/>
        <v>1379681.84</v>
      </c>
      <c r="M651" s="153">
        <f t="shared" si="229"/>
        <v>0</v>
      </c>
      <c r="N651" s="55"/>
    </row>
    <row r="652" spans="1:14">
      <c r="A652" s="3" t="s">
        <v>18</v>
      </c>
      <c r="B652" s="4" t="s">
        <v>13</v>
      </c>
      <c r="C652" s="4" t="s">
        <v>373</v>
      </c>
      <c r="D652" s="4" t="s">
        <v>35</v>
      </c>
      <c r="E652" s="4" t="s">
        <v>19</v>
      </c>
      <c r="F652" s="4" t="s">
        <v>0</v>
      </c>
      <c r="G652" s="4" t="s">
        <v>0</v>
      </c>
      <c r="H652" s="4" t="s">
        <v>0</v>
      </c>
      <c r="I652" s="4" t="s">
        <v>0</v>
      </c>
      <c r="J652" s="21">
        <v>1379681.84</v>
      </c>
      <c r="K652" s="49">
        <f t="shared" si="229"/>
        <v>0</v>
      </c>
      <c r="L652" s="49">
        <f t="shared" si="229"/>
        <v>1379681.84</v>
      </c>
      <c r="M652" s="153">
        <f t="shared" si="229"/>
        <v>0</v>
      </c>
      <c r="N652" s="55"/>
    </row>
    <row r="653" spans="1:14">
      <c r="A653" s="3" t="s">
        <v>324</v>
      </c>
      <c r="B653" s="4" t="s">
        <v>13</v>
      </c>
      <c r="C653" s="4" t="s">
        <v>373</v>
      </c>
      <c r="D653" s="4" t="s">
        <v>35</v>
      </c>
      <c r="E653" s="4" t="s">
        <v>375</v>
      </c>
      <c r="F653" s="4" t="s">
        <v>0</v>
      </c>
      <c r="G653" s="4" t="s">
        <v>0</v>
      </c>
      <c r="H653" s="4" t="s">
        <v>0</v>
      </c>
      <c r="I653" s="4" t="s">
        <v>0</v>
      </c>
      <c r="J653" s="21">
        <v>1379681.84</v>
      </c>
      <c r="K653" s="49">
        <f t="shared" ref="K653:M653" si="230">K654+K659</f>
        <v>0</v>
      </c>
      <c r="L653" s="49">
        <f t="shared" si="230"/>
        <v>1379681.84</v>
      </c>
      <c r="M653" s="153">
        <f t="shared" si="230"/>
        <v>0</v>
      </c>
      <c r="N653" s="55"/>
    </row>
    <row r="654" spans="1:14" ht="38.25" hidden="1">
      <c r="A654" s="3" t="s">
        <v>376</v>
      </c>
      <c r="B654" s="4" t="s">
        <v>13</v>
      </c>
      <c r="C654" s="4" t="s">
        <v>373</v>
      </c>
      <c r="D654" s="4" t="s">
        <v>35</v>
      </c>
      <c r="E654" s="4" t="s">
        <v>377</v>
      </c>
      <c r="F654" s="4" t="s">
        <v>0</v>
      </c>
      <c r="G654" s="4" t="s">
        <v>0</v>
      </c>
      <c r="H654" s="4" t="s">
        <v>0</v>
      </c>
      <c r="I654" s="4" t="s">
        <v>0</v>
      </c>
      <c r="J654" s="21">
        <v>0</v>
      </c>
      <c r="K654" s="49">
        <f t="shared" ref="K654:M657" si="231">K655</f>
        <v>0</v>
      </c>
      <c r="L654" s="49">
        <f t="shared" si="231"/>
        <v>0</v>
      </c>
      <c r="M654" s="153">
        <f t="shared" si="231"/>
        <v>0</v>
      </c>
      <c r="N654" s="55"/>
    </row>
    <row r="655" spans="1:14" hidden="1">
      <c r="A655" s="3" t="s">
        <v>324</v>
      </c>
      <c r="B655" s="4" t="s">
        <v>13</v>
      </c>
      <c r="C655" s="4" t="s">
        <v>373</v>
      </c>
      <c r="D655" s="4" t="s">
        <v>35</v>
      </c>
      <c r="E655" s="4" t="s">
        <v>377</v>
      </c>
      <c r="F655" s="4" t="s">
        <v>325</v>
      </c>
      <c r="G655" s="4" t="s">
        <v>0</v>
      </c>
      <c r="H655" s="4" t="s">
        <v>0</v>
      </c>
      <c r="I655" s="4" t="s">
        <v>0</v>
      </c>
      <c r="J655" s="21">
        <v>0</v>
      </c>
      <c r="K655" s="49">
        <f t="shared" si="231"/>
        <v>0</v>
      </c>
      <c r="L655" s="49">
        <f t="shared" si="231"/>
        <v>0</v>
      </c>
      <c r="M655" s="153">
        <f t="shared" si="231"/>
        <v>0</v>
      </c>
      <c r="N655" s="55"/>
    </row>
    <row r="656" spans="1:14" hidden="1">
      <c r="A656" s="3" t="s">
        <v>378</v>
      </c>
      <c r="B656" s="4" t="s">
        <v>13</v>
      </c>
      <c r="C656" s="4" t="s">
        <v>373</v>
      </c>
      <c r="D656" s="4" t="s">
        <v>35</v>
      </c>
      <c r="E656" s="4" t="s">
        <v>377</v>
      </c>
      <c r="F656" s="4" t="s">
        <v>379</v>
      </c>
      <c r="G656" s="4" t="s">
        <v>0</v>
      </c>
      <c r="H656" s="4" t="s">
        <v>0</v>
      </c>
      <c r="I656" s="4" t="s">
        <v>0</v>
      </c>
      <c r="J656" s="21">
        <v>0</v>
      </c>
      <c r="K656" s="49">
        <f t="shared" si="231"/>
        <v>0</v>
      </c>
      <c r="L656" s="49">
        <f t="shared" si="231"/>
        <v>0</v>
      </c>
      <c r="M656" s="153">
        <f t="shared" si="231"/>
        <v>0</v>
      </c>
      <c r="N656" s="55"/>
    </row>
    <row r="657" spans="1:14" ht="63.75" hidden="1">
      <c r="A657" s="3" t="s">
        <v>380</v>
      </c>
      <c r="B657" s="4" t="s">
        <v>13</v>
      </c>
      <c r="C657" s="4" t="s">
        <v>373</v>
      </c>
      <c r="D657" s="4" t="s">
        <v>35</v>
      </c>
      <c r="E657" s="4" t="s">
        <v>377</v>
      </c>
      <c r="F657" s="4" t="s">
        <v>381</v>
      </c>
      <c r="G657" s="4" t="s">
        <v>0</v>
      </c>
      <c r="H657" s="4" t="s">
        <v>0</v>
      </c>
      <c r="I657" s="4" t="s">
        <v>0</v>
      </c>
      <c r="J657" s="21">
        <v>0</v>
      </c>
      <c r="K657" s="49">
        <f t="shared" si="231"/>
        <v>0</v>
      </c>
      <c r="L657" s="49">
        <f t="shared" si="231"/>
        <v>0</v>
      </c>
      <c r="M657" s="153">
        <f t="shared" si="231"/>
        <v>0</v>
      </c>
      <c r="N657" s="55"/>
    </row>
    <row r="658" spans="1:14" ht="38.25" hidden="1">
      <c r="A658" s="5" t="s">
        <v>328</v>
      </c>
      <c r="B658" s="6" t="s">
        <v>13</v>
      </c>
      <c r="C658" s="6" t="s">
        <v>373</v>
      </c>
      <c r="D658" s="6" t="s">
        <v>35</v>
      </c>
      <c r="E658" s="6" t="s">
        <v>377</v>
      </c>
      <c r="F658" s="6" t="s">
        <v>381</v>
      </c>
      <c r="G658" s="6" t="s">
        <v>329</v>
      </c>
      <c r="H658" s="6" t="s">
        <v>0</v>
      </c>
      <c r="I658" s="6" t="s">
        <v>0</v>
      </c>
      <c r="J658" s="24">
        <v>0</v>
      </c>
      <c r="K658" s="55"/>
      <c r="L658" s="50"/>
      <c r="M658" s="156">
        <f>J658+K658+L658</f>
        <v>0</v>
      </c>
      <c r="N658" s="55"/>
    </row>
    <row r="659" spans="1:14" ht="102">
      <c r="A659" s="3" t="s">
        <v>382</v>
      </c>
      <c r="B659" s="4" t="s">
        <v>13</v>
      </c>
      <c r="C659" s="4" t="s">
        <v>373</v>
      </c>
      <c r="D659" s="4" t="s">
        <v>35</v>
      </c>
      <c r="E659" s="4" t="s">
        <v>383</v>
      </c>
      <c r="F659" s="4" t="s">
        <v>0</v>
      </c>
      <c r="G659" s="4" t="s">
        <v>0</v>
      </c>
      <c r="H659" s="4" t="s">
        <v>0</v>
      </c>
      <c r="I659" s="4" t="s">
        <v>0</v>
      </c>
      <c r="J659" s="21">
        <v>1379681.84</v>
      </c>
      <c r="K659" s="49">
        <f t="shared" ref="K659:M662" si="232">K660</f>
        <v>0</v>
      </c>
      <c r="L659" s="49">
        <f t="shared" si="232"/>
        <v>1379681.84</v>
      </c>
      <c r="M659" s="153">
        <f t="shared" si="232"/>
        <v>0</v>
      </c>
      <c r="N659" s="55"/>
    </row>
    <row r="660" spans="1:14">
      <c r="A660" s="3" t="s">
        <v>324</v>
      </c>
      <c r="B660" s="4" t="s">
        <v>13</v>
      </c>
      <c r="C660" s="4" t="s">
        <v>373</v>
      </c>
      <c r="D660" s="4" t="s">
        <v>35</v>
      </c>
      <c r="E660" s="4" t="s">
        <v>383</v>
      </c>
      <c r="F660" s="4" t="s">
        <v>325</v>
      </c>
      <c r="G660" s="4" t="s">
        <v>0</v>
      </c>
      <c r="H660" s="4" t="s">
        <v>0</v>
      </c>
      <c r="I660" s="4" t="s">
        <v>0</v>
      </c>
      <c r="J660" s="21">
        <v>1379681.84</v>
      </c>
      <c r="K660" s="49">
        <f t="shared" si="232"/>
        <v>0</v>
      </c>
      <c r="L660" s="49">
        <f t="shared" si="232"/>
        <v>1379681.84</v>
      </c>
      <c r="M660" s="153">
        <f t="shared" si="232"/>
        <v>0</v>
      </c>
      <c r="N660" s="55"/>
    </row>
    <row r="661" spans="1:14">
      <c r="A661" s="3" t="s">
        <v>326</v>
      </c>
      <c r="B661" s="4" t="s">
        <v>13</v>
      </c>
      <c r="C661" s="4" t="s">
        <v>373</v>
      </c>
      <c r="D661" s="4" t="s">
        <v>35</v>
      </c>
      <c r="E661" s="4" t="s">
        <v>383</v>
      </c>
      <c r="F661" s="4" t="s">
        <v>327</v>
      </c>
      <c r="G661" s="4" t="s">
        <v>0</v>
      </c>
      <c r="H661" s="4" t="s">
        <v>0</v>
      </c>
      <c r="I661" s="4" t="s">
        <v>0</v>
      </c>
      <c r="J661" s="21">
        <v>1379681.84</v>
      </c>
      <c r="K661" s="49">
        <f t="shared" si="232"/>
        <v>0</v>
      </c>
      <c r="L661" s="49">
        <f t="shared" si="232"/>
        <v>1379681.84</v>
      </c>
      <c r="M661" s="153">
        <f t="shared" si="232"/>
        <v>0</v>
      </c>
      <c r="N661" s="55"/>
    </row>
    <row r="662" spans="1:14">
      <c r="A662" s="3" t="s">
        <v>326</v>
      </c>
      <c r="B662" s="4" t="s">
        <v>13</v>
      </c>
      <c r="C662" s="4" t="s">
        <v>373</v>
      </c>
      <c r="D662" s="4" t="s">
        <v>35</v>
      </c>
      <c r="E662" s="4" t="s">
        <v>383</v>
      </c>
      <c r="F662" s="4" t="s">
        <v>327</v>
      </c>
      <c r="G662" s="4" t="s">
        <v>0</v>
      </c>
      <c r="H662" s="4" t="s">
        <v>0</v>
      </c>
      <c r="I662" s="4" t="s">
        <v>0</v>
      </c>
      <c r="J662" s="21">
        <v>1379681.84</v>
      </c>
      <c r="K662" s="49">
        <f t="shared" si="232"/>
        <v>0</v>
      </c>
      <c r="L662" s="49">
        <f t="shared" si="232"/>
        <v>1379681.84</v>
      </c>
      <c r="M662" s="153">
        <f t="shared" si="232"/>
        <v>0</v>
      </c>
      <c r="N662" s="55"/>
    </row>
    <row r="663" spans="1:14" ht="38.25">
      <c r="A663" s="5" t="s">
        <v>328</v>
      </c>
      <c r="B663" s="6" t="s">
        <v>13</v>
      </c>
      <c r="C663" s="6" t="s">
        <v>373</v>
      </c>
      <c r="D663" s="6" t="s">
        <v>35</v>
      </c>
      <c r="E663" s="6" t="s">
        <v>383</v>
      </c>
      <c r="F663" s="6" t="s">
        <v>327</v>
      </c>
      <c r="G663" s="6" t="s">
        <v>329</v>
      </c>
      <c r="H663" s="6" t="s">
        <v>0</v>
      </c>
      <c r="I663" s="6" t="s">
        <v>0</v>
      </c>
      <c r="J663" s="24">
        <v>1379681.84</v>
      </c>
      <c r="K663" s="55"/>
      <c r="L663" s="50">
        <f>[1]Sheet1!$P$366</f>
        <v>1379681.84</v>
      </c>
      <c r="M663" s="156">
        <f>J663-L663</f>
        <v>0</v>
      </c>
      <c r="N663" s="55"/>
    </row>
  </sheetData>
  <mergeCells count="3">
    <mergeCell ref="A4:J4"/>
    <mergeCell ref="A2:M2"/>
    <mergeCell ref="A3:M3"/>
  </mergeCells>
  <pageMargins left="0.23622047244094491" right="0.11811023622047245" top="0.15748031496062992" bottom="0.19685039370078741" header="0.15748031496062992" footer="0.15748031496062992"/>
  <pageSetup paperSize="9" scale="60" orientation="portrait" r:id="rId1"/>
  <headerFooter>
    <oddFooter>&amp;C&amp;P из &amp;N</oddFooter>
  </headerFooter>
  <rowBreaks count="2" manualBreakCount="2">
    <brk id="128" max="13" man="1"/>
    <brk id="20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</vt:lpstr>
      <vt:lpstr>'Таблица '!Заголовки_для_печати</vt:lpstr>
      <vt:lpstr>'Таблица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2021-10-13T09:15:38Z</dcterms:modified>
</cp:coreProperties>
</file>