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506" windowWidth="17700" windowHeight="11760" activeTab="0"/>
  </bookViews>
  <sheets>
    <sheet name="Расходы" sheetId="1" r:id="rId1"/>
  </sheets>
  <externalReferences>
    <externalReference r:id="rId4"/>
  </externalReferences>
  <definedNames>
    <definedName name="_Date_">#REF!</definedName>
    <definedName name="_Otchet_Period_Source__AT_ObjectName">#REF!</definedName>
    <definedName name="_Period_">#REF!</definedName>
    <definedName name="FormSectionFormCode">#REF!</definedName>
    <definedName name="_xlnm.Print_Titles" localSheetId="0">'Расходы'!$14:$15</definedName>
    <definedName name="_xlnm.Print_Area" localSheetId="0">'Расходы'!$A$1:$N$288</definedName>
    <definedName name="пор">'[1]Лист1'!$D$5</definedName>
  </definedNames>
  <calcPr fullCalcOnLoad="1"/>
</workbook>
</file>

<file path=xl/comments1.xml><?xml version="1.0" encoding="utf-8"?>
<comments xmlns="http://schemas.openxmlformats.org/spreadsheetml/2006/main">
  <authors>
    <author>Glav.buhg</author>
  </authors>
  <commentList>
    <comment ref="N57" authorId="0">
      <text>
        <r>
          <rPr>
            <b/>
            <sz val="10"/>
            <rFont val="Tahoma"/>
            <family val="2"/>
          </rPr>
          <t>Glav.buhg: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<sst xmlns="http://schemas.openxmlformats.org/spreadsheetml/2006/main" count="1249" uniqueCount="349">
  <si>
    <t>1133</t>
  </si>
  <si>
    <t>установка, наладка, монтаж охранной, пожарной сигнализации, систем видеонаблюдения и другие монтажные работы</t>
  </si>
  <si>
    <t>7950022</t>
  </si>
  <si>
    <t>Целевая программа "Развитие ЖКХ, подпрограмма "Снос ветхого жилья и организация переселения граждан"</t>
  </si>
  <si>
    <t>Целевая программа "Реализация основных направления развития  библиотек"</t>
  </si>
  <si>
    <t>прочие расходы</t>
  </si>
  <si>
    <t>09000200</t>
  </si>
  <si>
    <t>9105301</t>
  </si>
  <si>
    <t>243</t>
  </si>
  <si>
    <t>9503403</t>
  </si>
  <si>
    <t>1146</t>
  </si>
  <si>
    <t>увеличение стоимости материальных запасов</t>
  </si>
  <si>
    <t>оплата коммунальных услуг</t>
  </si>
  <si>
    <t>оплата электроэнергии</t>
  </si>
  <si>
    <t>Субсидия из государственного бюджета на проведение капитального ремонта многоквартирных домов</t>
  </si>
  <si>
    <t xml:space="preserve">Транспортные расходы  </t>
  </si>
  <si>
    <t>Прочие расходы</t>
  </si>
  <si>
    <t xml:space="preserve">Другие выплаты по социальной помощи </t>
  </si>
  <si>
    <t>0200003</t>
  </si>
  <si>
    <t>Прочие расходы (возмещение вреда по решению суд.органов)</t>
  </si>
  <si>
    <t>1145</t>
  </si>
  <si>
    <t>1124</t>
  </si>
  <si>
    <t>работы  и услуги по содержанию имущества</t>
  </si>
  <si>
    <t>приобретение материальных запасов</t>
  </si>
  <si>
    <t xml:space="preserve">Субвенция из бюджета поселения бюджету муниципального района на передаваемые полномочия </t>
  </si>
  <si>
    <t>Прочие компенсации по постатье 212 (выезд из РКС)</t>
  </si>
  <si>
    <t>предоставление актов сноса</t>
  </si>
  <si>
    <t xml:space="preserve">Отлов и утилизация бродячих животных </t>
  </si>
  <si>
    <t>Субвенция на осуществление полномочий по воинскому учету (ВОУ)</t>
  </si>
  <si>
    <t>7950005</t>
  </si>
  <si>
    <t>1000</t>
  </si>
  <si>
    <t>Целевая программа "Реализация основных направлений в молодежной политике"</t>
  </si>
  <si>
    <t>Исполнено</t>
  </si>
  <si>
    <t>0804</t>
  </si>
  <si>
    <t>Наименование показателя</t>
  </si>
  <si>
    <t>Код расхода</t>
  </si>
  <si>
    <t>Бюджетные ассигнования, утвержденные, законом о бюджете,нормативными правовыми актами о бюджете</t>
  </si>
  <si>
    <t>Не исполненные назначения</t>
  </si>
  <si>
    <t>7950035</t>
  </si>
  <si>
    <t>0900200</t>
  </si>
  <si>
    <t>Транспортные расходы  Командировки и служебные разъезды</t>
  </si>
  <si>
    <t>Прочие расходные материалы и предметы снабжения</t>
  </si>
  <si>
    <t>7950033</t>
  </si>
  <si>
    <t>Прочие текущие расходы</t>
  </si>
  <si>
    <t>Прочие услуги (проживание в командировке)</t>
  </si>
  <si>
    <t>Другие расходы по оплате транспортных услуг</t>
  </si>
  <si>
    <t>Оплата услуг канализации, водоотведения</t>
  </si>
  <si>
    <t>Содержание в чистоте помещений, дворов ин.имущ.</t>
  </si>
  <si>
    <t>Текущий и капитальный ремонт и реставрация нефин.активов</t>
  </si>
  <si>
    <t>Другие расходы по содержанию имущества</t>
  </si>
  <si>
    <t>Подписка переодического и справочного издания</t>
  </si>
  <si>
    <t>Повышение квалификации</t>
  </si>
  <si>
    <t>Уплата штрафов,пеней,др.экон.санкции</t>
  </si>
  <si>
    <t>Представительские расходы, прием и обслуживание делегаций</t>
  </si>
  <si>
    <t>Приобретение подарочной,сувенирной продукции, не предназначеной для перепродажи</t>
  </si>
  <si>
    <t>4560000</t>
  </si>
  <si>
    <t>1204</t>
  </si>
  <si>
    <t>1200</t>
  </si>
  <si>
    <t>ТЕЛЕВИДЕНИЕ И РАДИОВЕЩАНИЕ</t>
  </si>
  <si>
    <t>0909</t>
  </si>
  <si>
    <t>Прочие выплаты</t>
  </si>
  <si>
    <t>Другие вопросы в области образования</t>
  </si>
  <si>
    <t>Содержание территории городского кладбища</t>
  </si>
  <si>
    <t>0304</t>
  </si>
  <si>
    <t>0200</t>
  </si>
  <si>
    <t>НАЦИОНАЛЬНАЯ ОБОРОНА</t>
  </si>
  <si>
    <t>0113</t>
  </si>
  <si>
    <t>Замеры сопротивления параметров оборудования</t>
  </si>
  <si>
    <t>Техническое обслуживание средств ПС и ОПС</t>
  </si>
  <si>
    <t>0000000</t>
  </si>
  <si>
    <t xml:space="preserve">Субвенции на осуществление федеральных полномочий по государственной регистрации актов гражданского состояния </t>
  </si>
  <si>
    <t>Целевая программа "Обеспечение мер пожарной безопасности"</t>
  </si>
  <si>
    <t>Разработка схем территориального планирования, градостроительных и технических регламентов,градостроительное зонирование, планировка территори,межевание земельных участков, генеральный план в т.ч.</t>
  </si>
  <si>
    <t>Содержание видеонаблюдения в переходной галереи</t>
  </si>
  <si>
    <t>Организация и содержание мест захоронения в т.ч.</t>
  </si>
  <si>
    <t>Уличное освещение, в т.ч.</t>
  </si>
  <si>
    <t>Приобретение спец.техники</t>
  </si>
  <si>
    <t>ДРУГИЕ ВОПРОСЫ В ОБЛАСТИ ЗДРАВООХРАНЕНИЯ</t>
  </si>
  <si>
    <t>ФИЗИЧЕСКАЯ КУЛЬТУРА И СПОРТ</t>
  </si>
  <si>
    <t xml:space="preserve">Компенсация затрат на проезд в пассажирском автомобильном транспорте между поселениями в границах района  </t>
  </si>
  <si>
    <t>Межевание  земельных участков</t>
  </si>
  <si>
    <t>1132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</si>
  <si>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её экспертизе (инвестиционная программа)</t>
  </si>
  <si>
    <t>Целевая программа "Развитие и поддержка малого предпринимательства"</t>
  </si>
  <si>
    <t>7950032</t>
  </si>
  <si>
    <t>1403</t>
  </si>
  <si>
    <t>Вывоз и утилизация мусора с территории рынка</t>
  </si>
  <si>
    <t>11072</t>
  </si>
  <si>
    <t>Приобретение горюче-смазочных материалов</t>
  </si>
  <si>
    <t>Приобретение прочих МЗ</t>
  </si>
  <si>
    <t>7950300</t>
  </si>
  <si>
    <t>7950339</t>
  </si>
  <si>
    <t>Другие вопросы в области национальной экономики</t>
  </si>
  <si>
    <t>Содержание городского сайта</t>
  </si>
  <si>
    <t>5058600</t>
  </si>
  <si>
    <t>1116</t>
  </si>
  <si>
    <t>1101</t>
  </si>
  <si>
    <t>1123</t>
  </si>
  <si>
    <t>1125</t>
  </si>
  <si>
    <t>1109</t>
  </si>
  <si>
    <t>1110</t>
  </si>
  <si>
    <t>1126</t>
  </si>
  <si>
    <t>1111</t>
  </si>
  <si>
    <t>1105</t>
  </si>
  <si>
    <t>1129</t>
  </si>
  <si>
    <t>1137</t>
  </si>
  <si>
    <t>1139</t>
  </si>
  <si>
    <t>1136</t>
  </si>
  <si>
    <t>1140</t>
  </si>
  <si>
    <t>1144</t>
  </si>
  <si>
    <t>1149</t>
  </si>
  <si>
    <t>1148</t>
  </si>
  <si>
    <t>1121</t>
  </si>
  <si>
    <t>1150</t>
  </si>
  <si>
    <t>1131</t>
  </si>
  <si>
    <t>1142</t>
  </si>
  <si>
    <t>Общегосударственные вопросы</t>
  </si>
  <si>
    <t>0020000</t>
  </si>
  <si>
    <t>Противопожарные мероприятия(зарядка огнетуш.)</t>
  </si>
  <si>
    <t>1106</t>
  </si>
  <si>
    <t>Приобретение услуг</t>
  </si>
  <si>
    <t>6000400</t>
  </si>
  <si>
    <t>Мероприятия в сфере культуры, в т.ч.</t>
  </si>
  <si>
    <t>Иные работы и услуги (городские мероприятия)</t>
  </si>
  <si>
    <t>Прочие материальные запасы</t>
  </si>
  <si>
    <t>365</t>
  </si>
  <si>
    <t>прочие работы и услуги</t>
  </si>
  <si>
    <t>1006</t>
  </si>
  <si>
    <t>7950006</t>
  </si>
  <si>
    <t>ЦП "Профилактика безнадзорности и правонарушений среди несовершеннолетних"</t>
  </si>
  <si>
    <t>360</t>
  </si>
  <si>
    <t>Работы,услуги по содержанию имущества</t>
  </si>
  <si>
    <t xml:space="preserve">Обеспечение равной доступности услуг общественного транспорта на территории г.Удачного для отдельных категорий граждан </t>
  </si>
  <si>
    <t xml:space="preserve">Обновление программы Консультант-плюс </t>
  </si>
  <si>
    <t>Услуги в области информационных технологий в т.ч.</t>
  </si>
  <si>
    <t>Приобретение основных средств</t>
  </si>
  <si>
    <t>300</t>
  </si>
  <si>
    <t>Другие расходы по содержание муниципального имущества (обьекты мун.собственности)</t>
  </si>
  <si>
    <t>Суточные при служебных командировках</t>
  </si>
  <si>
    <t>Другие вопросы в области культуры</t>
  </si>
  <si>
    <t>Оплата труда и начисления на зараб плату</t>
  </si>
  <si>
    <t>210</t>
  </si>
  <si>
    <t>Услуги по содержанию имущества</t>
  </si>
  <si>
    <t>Коммунальные услуги</t>
  </si>
  <si>
    <t>Обслуживание программы 1С</t>
  </si>
  <si>
    <t xml:space="preserve">Прочие расходы        </t>
  </si>
  <si>
    <t xml:space="preserve">Уплата налогов, государственных пошлин и сборов, разного рода платежей </t>
  </si>
  <si>
    <t>1143</t>
  </si>
  <si>
    <t>Расходы бюджета -ВСЕГО</t>
  </si>
  <si>
    <t>Глава исполнительной власти местного самоуправления</t>
  </si>
  <si>
    <t>Функционирование законодательных органов государственной власти и местного самоуправления (Городской Совет)</t>
  </si>
  <si>
    <t>Функционирование местных администраций</t>
  </si>
  <si>
    <t>Прочие услуги</t>
  </si>
  <si>
    <t>НАЦИОНАЛЬНАЯ БЕЗОПАСНОСТЬ И ПРАВООХРАНИТЕЛЬНАЯ ДЕЯТЕЛЬНОСТЬ</t>
  </si>
  <si>
    <t>НАЦИОНАЛЬНАЯ ЭКОНОМИКА</t>
  </si>
  <si>
    <t>1 квартал</t>
  </si>
  <si>
    <t>2 квартал</t>
  </si>
  <si>
    <t>КФСР</t>
  </si>
  <si>
    <t>КЦСР</t>
  </si>
  <si>
    <t>КВР</t>
  </si>
  <si>
    <t>КЭС</t>
  </si>
  <si>
    <t>Доп. ЭК</t>
  </si>
  <si>
    <t>0100</t>
  </si>
  <si>
    <t>0020490</t>
  </si>
  <si>
    <t>0102</t>
  </si>
  <si>
    <t>0020300</t>
  </si>
  <si>
    <t>Заработная плата</t>
  </si>
  <si>
    <t>211</t>
  </si>
  <si>
    <t>213</t>
  </si>
  <si>
    <t>0103</t>
  </si>
  <si>
    <t>000</t>
  </si>
  <si>
    <t>212</t>
  </si>
  <si>
    <t>000 00 00</t>
  </si>
  <si>
    <t>221</t>
  </si>
  <si>
    <t>222</t>
  </si>
  <si>
    <t>223</t>
  </si>
  <si>
    <t>225</t>
  </si>
  <si>
    <t>226</t>
  </si>
  <si>
    <t>262</t>
  </si>
  <si>
    <t>290</t>
  </si>
  <si>
    <t>310</t>
  </si>
  <si>
    <t>340</t>
  </si>
  <si>
    <t>3 квартал</t>
  </si>
  <si>
    <t>4 квартал</t>
  </si>
  <si>
    <t xml:space="preserve">Услуги связи </t>
  </si>
  <si>
    <t xml:space="preserve">Командировки и служебные разъезды (оплата транспортных расходов)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</si>
  <si>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</si>
  <si>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</si>
  <si>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Командировки и служебные разъезды (оплата проживания на время нахождения в служебной командировке) </t>
  </si>
  <si>
    <t>0104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</si>
  <si>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</si>
  <si>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</si>
  <si>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Оплата отопления для технологических нужд </t>
  </si>
  <si>
    <t>Прочие текущие расходы (в части расходов не отнесенных на остальные категории)  в т.ч.</t>
  </si>
  <si>
    <t>7950000</t>
  </si>
  <si>
    <t>0013800</t>
  </si>
  <si>
    <t>3400300</t>
  </si>
  <si>
    <t>0203</t>
  </si>
  <si>
    <t>0013600</t>
  </si>
  <si>
    <t>0300</t>
  </si>
  <si>
    <t>0309</t>
  </si>
  <si>
    <t>0400</t>
  </si>
  <si>
    <t>Транспорт, в т.ч.:</t>
  </si>
  <si>
    <t>0408</t>
  </si>
  <si>
    <t>3030200</t>
  </si>
  <si>
    <t>Организация специальных автобусных маршрутов (автобус школьник)</t>
  </si>
  <si>
    <t>0412</t>
  </si>
  <si>
    <t>ЖИЛИЩНО-КОММУНАЛЬНОЕ ХОЗЯЙСТВО</t>
  </si>
  <si>
    <t>0500</t>
  </si>
  <si>
    <t>0501</t>
  </si>
  <si>
    <t>0503</t>
  </si>
  <si>
    <t>6000500</t>
  </si>
  <si>
    <t>6000100</t>
  </si>
  <si>
    <t>6000200</t>
  </si>
  <si>
    <t>ОБРАЗОВАНИЕ</t>
  </si>
  <si>
    <t>0700</t>
  </si>
  <si>
    <t>0709</t>
  </si>
  <si>
    <t>6000300</t>
  </si>
  <si>
    <t>0707</t>
  </si>
  <si>
    <t>7950010</t>
  </si>
  <si>
    <t>Целевая программа "Инвестиционная поддержка приоритетных направлений развития образования""</t>
  </si>
  <si>
    <t>7950019</t>
  </si>
  <si>
    <t>КУЛЬТУРА И СРЕДСТВА МАССОВОЙ ИНФОРМАЦИИ</t>
  </si>
  <si>
    <t>0800</t>
  </si>
  <si>
    <t>0801</t>
  </si>
  <si>
    <t>4508500</t>
  </si>
  <si>
    <t>7950018</t>
  </si>
  <si>
    <t>5129700</t>
  </si>
  <si>
    <t>Целевая программа "Анти Вич/СПИД</t>
  </si>
  <si>
    <t>7950002</t>
  </si>
  <si>
    <t>СОЦИАЛЬНАЯ ПОЛИТИКА</t>
  </si>
  <si>
    <t>1003</t>
  </si>
  <si>
    <t>МЕЖБЮДЖЕТНЫЕ ТРАНСФЕРТЫ</t>
  </si>
  <si>
    <t>1100</t>
  </si>
  <si>
    <t>Субвенции бюджету субъекта РФ из местных бюджетов в связи с превышением уровня бюджетной обеспеченности</t>
  </si>
  <si>
    <t>5210400</t>
  </si>
  <si>
    <t>251</t>
  </si>
  <si>
    <t>1104</t>
  </si>
  <si>
    <t>5210600</t>
  </si>
  <si>
    <t>Начисления на оплату труда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</si>
  <si>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</si>
  <si>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</si>
  <si>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</si>
  <si>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</si>
  <si>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121</t>
  </si>
  <si>
    <t>244</t>
  </si>
  <si>
    <t>122</t>
  </si>
  <si>
    <t>242</t>
  </si>
  <si>
    <t>содержание объектов муниципальной собственности</t>
  </si>
  <si>
    <t>затраты на расчетно-кассовое обслуживание</t>
  </si>
  <si>
    <t>затраты на хранение и переработку ГСМ</t>
  </si>
  <si>
    <t>прочие затраты (договора подряда)</t>
  </si>
  <si>
    <t>852</t>
  </si>
  <si>
    <t>Приобретение материальных запасов</t>
  </si>
  <si>
    <t>Проведение муниципальных выборов</t>
  </si>
  <si>
    <t>0107</t>
  </si>
  <si>
    <t>0200002</t>
  </si>
  <si>
    <t>Содержание муниципального имущества (объекты муниципальной собственности-проведение текущих ремонтов)</t>
  </si>
  <si>
    <t>Проведение мерзлотного надзора</t>
  </si>
  <si>
    <t>возмещение затрат на содержание и эксплуатацию жилищного фонда</t>
  </si>
  <si>
    <t>0920390</t>
  </si>
  <si>
    <t>0920391</t>
  </si>
  <si>
    <t>Резервные фонды органов местного самоуправления</t>
  </si>
  <si>
    <t>Целевая программа "Профилактика терроризма, экстремизма и прчих преступных проявлений"</t>
  </si>
  <si>
    <t>ЦП " Учет и формирование объектов муниципальной собственности", в т.ч.</t>
  </si>
  <si>
    <t>изготовление технических и кадастровых паспортов</t>
  </si>
  <si>
    <t>проведение оценки муниципального имущества</t>
  </si>
  <si>
    <t>Благоустройство городской территории</t>
  </si>
  <si>
    <t>Прочие расходы на содержание, в т.ч.</t>
  </si>
  <si>
    <t>Техническая эксплуатация уличного городского освещения</t>
  </si>
  <si>
    <t xml:space="preserve">Затраты на потребление электроэнергии </t>
  </si>
  <si>
    <t>Мероприятия по озеленению, в т.ч</t>
  </si>
  <si>
    <t>Оргнизация летнего труда школьников</t>
  </si>
  <si>
    <t>организация летних трудовых бригад</t>
  </si>
  <si>
    <t>приобретение хозинвентаря для организации мероприятий по озеленению</t>
  </si>
  <si>
    <t>Мероприятия в сфере экологии</t>
  </si>
  <si>
    <t>Благоустройство городской территории в т.ч.</t>
  </si>
  <si>
    <t>охрана центральной площади в Новогодние праздники</t>
  </si>
  <si>
    <t>мероприятия по очистке водоотводящих лотков вдоль ценральной дороги</t>
  </si>
  <si>
    <t>Затраты на содержание городской территории в т.ч.</t>
  </si>
  <si>
    <t>Уборка муниципального рынка, остановка в районе ЦНК</t>
  </si>
  <si>
    <t>ЦП "Программа мероприятий по энергосбережению и повышению энергетической эффективности"</t>
  </si>
  <si>
    <t>организация захоронение тел умерших безродных граждан</t>
  </si>
  <si>
    <t>Прочие материальные запасы(новогодняя игрушка)</t>
  </si>
  <si>
    <t>1400</t>
  </si>
  <si>
    <t>323</t>
  </si>
  <si>
    <t>ЦП "Социальные меры реабилитации детей сирот, оставшихся без попечения родителей"</t>
  </si>
  <si>
    <t>7950004</t>
  </si>
  <si>
    <t>ЦП "Развитие физкультуры и спорта"</t>
  </si>
  <si>
    <t>Размещение объявлений в средствах массовой информации</t>
  </si>
  <si>
    <t>540</t>
  </si>
  <si>
    <t>прочие</t>
  </si>
  <si>
    <t>218000</t>
  </si>
  <si>
    <t>транспортные расходы</t>
  </si>
  <si>
    <t>Проведение муниципальных выборов (депутаты)</t>
  </si>
  <si>
    <t>Проведение муниципальных выборов (глава)</t>
  </si>
  <si>
    <t>Иные расходы по подстатье 290</t>
  </si>
  <si>
    <t>Содержание территории (центральная площадь, мемориал, 12-14 дом,19 дом)</t>
  </si>
  <si>
    <t>Субсидия из государственного бюджета РС (Я) на разработку местных нормативов градостроительного проектирования муниципальных образований</t>
  </si>
  <si>
    <t>6802104</t>
  </si>
  <si>
    <t>Увеличение стоимости основных средств (приобретение квартиры)</t>
  </si>
  <si>
    <t>5140100</t>
  </si>
  <si>
    <t>200</t>
  </si>
  <si>
    <t>8302100</t>
  </si>
  <si>
    <t>1119</t>
  </si>
  <si>
    <t>Целевая программа "Развитие и поддержка малого предпринимательства"(субвенции)</t>
  </si>
  <si>
    <t>Пособия по социальной помощи населению</t>
  </si>
  <si>
    <t xml:space="preserve">разработка генерального плана </t>
  </si>
  <si>
    <t>Увеличение стоимости материальных запасов (продукты питания)</t>
  </si>
  <si>
    <t>1120</t>
  </si>
  <si>
    <t>7951100</t>
  </si>
  <si>
    <t>795000</t>
  </si>
  <si>
    <t>Прочие мероприятия</t>
  </si>
  <si>
    <t>Обновление и приобретение програмного обеспечения</t>
  </si>
  <si>
    <t>услуги по страховке и обслуживанию служебных автомобилей</t>
  </si>
  <si>
    <t xml:space="preserve">уборка газонных насаждений </t>
  </si>
  <si>
    <t>установка дорожных знаков, урн, лавок</t>
  </si>
  <si>
    <t>Приобретение основных средств (дорожных знаков)</t>
  </si>
  <si>
    <t>ЦП   "Благоустройство городской территории"в т. ч.</t>
  </si>
  <si>
    <t>проведение ремонтных работ</t>
  </si>
  <si>
    <t>уборка несанкционированных свалок</t>
  </si>
  <si>
    <t>прочие расходы (проведение конкурса "Лучший двор")</t>
  </si>
  <si>
    <t>1160</t>
  </si>
  <si>
    <t>увеличение стоимости основных средств</t>
  </si>
  <si>
    <t>ГЦП "Развитие сети автомобильных дорог", в т. ч</t>
  </si>
  <si>
    <t>содержание дорог</t>
  </si>
  <si>
    <t>ремонт дорог</t>
  </si>
  <si>
    <t>313</t>
  </si>
  <si>
    <t>263</t>
  </si>
  <si>
    <t>851</t>
  </si>
  <si>
    <t>321</t>
  </si>
  <si>
    <t>Субсидия из гос. бюджета РС (Я) на софинансирование расходных обязательств по реализации плана мероприятий комплексного развития МО</t>
  </si>
  <si>
    <t>Приобретение материальных запасов( ГСМ)</t>
  </si>
  <si>
    <t>Тех.обсл.автон.рабочего места (РТК, Кейсистемс)</t>
  </si>
  <si>
    <t>содержание приборов учета</t>
  </si>
  <si>
    <t>Противопожарные мероприятияпо объектам муниципальной собственности</t>
  </si>
  <si>
    <t>Прочие расходы (уплата налогов)</t>
  </si>
  <si>
    <t>Исполнение расходов бюджета МО "Город Удачный" за 1 квартал 2013 г.</t>
  </si>
  <si>
    <t>Приложение № 2</t>
  </si>
  <si>
    <t>к Постановлению главы города</t>
  </si>
  <si>
    <t>% исполнения</t>
  </si>
  <si>
    <t>ЦП  "Социальная поддержка населения"</t>
  </si>
  <si>
    <t>ЦП  "Социальная поддержка населения" (приобретение основных средств)</t>
  </si>
  <si>
    <t>ЦП  "Социальная поддержка населения" (транспортные услуги)</t>
  </si>
  <si>
    <t>ЦП  "Социальная поддержка населения" (ремонтные работы)</t>
  </si>
  <si>
    <t>ЦП  "Социальная поддержка населения" (приобретение материальных запасов)</t>
  </si>
  <si>
    <t>ЦП  "Социальная поддержка населения" (выплата материальной помощи)</t>
  </si>
  <si>
    <t>ЦП "Профилактика безнадзорности и правонарушений среди несовершеннолетних", в т.ч:</t>
  </si>
  <si>
    <t>№  48  от " 25"  апреля  2013г.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</si>
</sst>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??_р_._-;_-@_-"/>
    <numFmt numFmtId="191" formatCode="0.0"/>
    <numFmt numFmtId="192" formatCode="0.000"/>
    <numFmt numFmtId="193" formatCode="#,##0.000"/>
    <numFmt numFmtId="194" formatCode="_-* #,##0.000_р_._-;\-* #,##0.000_р_._-;_-* &quot;-&quot;_р_._-;_-@_-"/>
    <numFmt numFmtId="195" formatCode="_-* #,##0.0000_р_._-;\-* #,##0.0000_р_._-;_-* &quot;-&quot;_р_._-;_-@_-"/>
    <numFmt numFmtId="196" formatCode="0.0000"/>
    <numFmt numFmtId="197" formatCode="0.00000"/>
    <numFmt numFmtId="198" formatCode="0.000000"/>
    <numFmt numFmtId="199" formatCode="[$-FC19]d\ mmmm\ yyyy\ &quot;г.&quot;"/>
    <numFmt numFmtId="200" formatCode="#,##0.00_ ;\-#,##0.00\ "/>
    <numFmt numFmtId="201" formatCode="#,##0.0_ ;\-#,##0.0\ "/>
    <numFmt numFmtId="202" formatCode="_-* #,##0.00_р_._-;\-* #,##0.00_р_._-;_-* &quot;-&quot;?_р_._-;_-@_-"/>
    <numFmt numFmtId="203" formatCode="#,##0_ ;\-#,##0\ "/>
    <numFmt numFmtId="204" formatCode="#,##0.000_ ;\-#,##0.000\ 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yr"/>
      <family val="0"/>
    </font>
    <font>
      <sz val="12"/>
      <color indexed="11"/>
      <name val="Arial Cyr"/>
      <family val="0"/>
    </font>
    <font>
      <sz val="12"/>
      <name val="Arial"/>
      <family val="2"/>
    </font>
    <font>
      <i/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2"/>
      <name val="Blackadder ITC"/>
      <family val="5"/>
    </font>
    <font>
      <sz val="12"/>
      <color indexed="8"/>
      <name val="Arial Cyr"/>
      <family val="0"/>
    </font>
    <font>
      <b/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b/>
      <sz val="12"/>
      <color indexed="8"/>
      <name val="Arial Cyr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11" fillId="0" borderId="0" xfId="0" applyNumberFormat="1" applyFont="1" applyAlignment="1">
      <alignment/>
    </xf>
    <xf numFmtId="186" fontId="11" fillId="0" borderId="10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0" fontId="7" fillId="0" borderId="1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49" fontId="1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00" fontId="0" fillId="0" borderId="0" xfId="0" applyNumberFormat="1" applyAlignment="1">
      <alignment/>
    </xf>
    <xf numFmtId="200" fontId="2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200" fontId="7" fillId="33" borderId="10" xfId="62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200" fontId="12" fillId="0" borderId="10" xfId="0" applyNumberFormat="1" applyFont="1" applyFill="1" applyBorder="1" applyAlignment="1">
      <alignment horizontal="center"/>
    </xf>
    <xf numFmtId="200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00" fontId="15" fillId="0" borderId="10" xfId="0" applyNumberFormat="1" applyFont="1" applyFill="1" applyBorder="1" applyAlignment="1">
      <alignment horizontal="center"/>
    </xf>
    <xf numFmtId="200" fontId="15" fillId="0" borderId="10" xfId="0" applyNumberFormat="1" applyFont="1" applyBorder="1" applyAlignment="1">
      <alignment horizontal="center"/>
    </xf>
    <xf numFmtId="20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 wrapText="1"/>
    </xf>
    <xf numFmtId="200" fontId="7" fillId="34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wrapText="1"/>
    </xf>
    <xf numFmtId="200" fontId="1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00" fontId="7" fillId="0" borderId="10" xfId="0" applyNumberFormat="1" applyFont="1" applyBorder="1" applyAlignment="1">
      <alignment horizontal="center"/>
    </xf>
    <xf numFmtId="200" fontId="6" fillId="0" borderId="10" xfId="0" applyNumberFormat="1" applyFont="1" applyFill="1" applyBorder="1" applyAlignment="1">
      <alignment horizontal="center"/>
    </xf>
    <xf numFmtId="200" fontId="15" fillId="32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wrapText="1"/>
    </xf>
    <xf numFmtId="200" fontId="6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200" fontId="12" fillId="32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wrapText="1"/>
    </xf>
    <xf numFmtId="200" fontId="18" fillId="0" borderId="10" xfId="0" applyNumberFormat="1" applyFont="1" applyFill="1" applyBorder="1" applyAlignment="1">
      <alignment horizontal="center"/>
    </xf>
    <xf numFmtId="200" fontId="19" fillId="0" borderId="10" xfId="0" applyNumberFormat="1" applyFont="1" applyFill="1" applyBorder="1" applyAlignment="1">
      <alignment horizontal="center"/>
    </xf>
    <xf numFmtId="200" fontId="12" fillId="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200" fontId="12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200" fontId="7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200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00" fontId="6" fillId="32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vertical="center" wrapText="1"/>
    </xf>
    <xf numFmtId="200" fontId="7" fillId="35" borderId="10" xfId="0" applyNumberFormat="1" applyFont="1" applyFill="1" applyBorder="1" applyAlignment="1">
      <alignment horizontal="center"/>
    </xf>
    <xf numFmtId="200" fontId="7" fillId="0" borderId="10" xfId="0" applyNumberFormat="1" applyFont="1" applyBorder="1" applyAlignment="1">
      <alignment/>
    </xf>
    <xf numFmtId="200" fontId="15" fillId="32" borderId="10" xfId="0" applyNumberFormat="1" applyFont="1" applyFill="1" applyBorder="1" applyAlignment="1">
      <alignment horizontal="center"/>
    </xf>
    <xf numFmtId="200" fontId="2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22" fillId="0" borderId="0" xfId="0" applyFont="1" applyAlignment="1">
      <alignment/>
    </xf>
    <xf numFmtId="1" fontId="6" fillId="0" borderId="10" xfId="0" applyNumberFormat="1" applyFont="1" applyFill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200" fontId="7" fillId="35" borderId="12" xfId="0" applyNumberFormat="1" applyFont="1" applyFill="1" applyBorder="1" applyAlignment="1">
      <alignment horizontal="center"/>
    </xf>
    <xf numFmtId="200" fontId="7" fillId="0" borderId="12" xfId="0" applyNumberFormat="1" applyFont="1" applyBorder="1" applyAlignment="1">
      <alignment horizontal="center"/>
    </xf>
    <xf numFmtId="200" fontId="6" fillId="0" borderId="12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32" borderId="13" xfId="0" applyNumberFormat="1" applyFont="1" applyFill="1" applyBorder="1" applyAlignment="1">
      <alignment horizontal="center"/>
    </xf>
    <xf numFmtId="200" fontId="12" fillId="0" borderId="13" xfId="0" applyNumberFormat="1" applyFont="1" applyFill="1" applyBorder="1" applyAlignment="1">
      <alignment horizontal="center"/>
    </xf>
    <xf numFmtId="200" fontId="7" fillId="34" borderId="12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/>
    </xf>
    <xf numFmtId="200" fontId="7" fillId="0" borderId="13" xfId="0" applyNumberFormat="1" applyFont="1" applyFill="1" applyBorder="1" applyAlignment="1">
      <alignment horizontal="center"/>
    </xf>
    <xf numFmtId="200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200" fontId="5" fillId="0" borderId="0" xfId="0" applyNumberFormat="1" applyFont="1" applyAlignment="1">
      <alignment/>
    </xf>
    <xf numFmtId="1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200" fontId="12" fillId="0" borderId="13" xfId="0" applyNumberFormat="1" applyFont="1" applyBorder="1" applyAlignment="1">
      <alignment horizontal="center"/>
    </xf>
    <xf numFmtId="200" fontId="15" fillId="0" borderId="13" xfId="0" applyNumberFormat="1" applyFont="1" applyFill="1" applyBorder="1" applyAlignment="1">
      <alignment horizontal="center"/>
    </xf>
    <xf numFmtId="200" fontId="12" fillId="32" borderId="10" xfId="0" applyNumberFormat="1" applyFont="1" applyFill="1" applyBorder="1" applyAlignment="1">
      <alignment horizontal="center"/>
    </xf>
    <xf numFmtId="200" fontId="21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1" fontId="7" fillId="32" borderId="10" xfId="0" applyNumberFormat="1" applyFont="1" applyFill="1" applyBorder="1" applyAlignment="1">
      <alignment vertical="center" wrapText="1"/>
    </xf>
    <xf numFmtId="1" fontId="12" fillId="32" borderId="13" xfId="0" applyNumberFormat="1" applyFont="1" applyFill="1" applyBorder="1" applyAlignment="1">
      <alignment vertical="center" wrapText="1"/>
    </xf>
    <xf numFmtId="200" fontId="21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00" fontId="25" fillId="0" borderId="10" xfId="0" applyNumberFormat="1" applyFont="1" applyFill="1" applyBorder="1" applyAlignment="1">
      <alignment horizontal="center"/>
    </xf>
    <xf numFmtId="200" fontId="6" fillId="0" borderId="13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200" fontId="15" fillId="36" borderId="10" xfId="0" applyNumberFormat="1" applyFont="1" applyFill="1" applyBorder="1" applyAlignment="1">
      <alignment horizontal="center"/>
    </xf>
    <xf numFmtId="200" fontId="7" fillId="36" borderId="10" xfId="0" applyNumberFormat="1" applyFont="1" applyFill="1" applyBorder="1" applyAlignment="1">
      <alignment horizontal="center"/>
    </xf>
    <xf numFmtId="200" fontId="15" fillId="36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center"/>
    </xf>
    <xf numFmtId="200" fontId="12" fillId="36" borderId="10" xfId="0" applyNumberFormat="1" applyFont="1" applyFill="1" applyBorder="1" applyAlignment="1">
      <alignment horizontal="center"/>
    </xf>
    <xf numFmtId="200" fontId="7" fillId="36" borderId="10" xfId="62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vertical="center" wrapText="1"/>
    </xf>
    <xf numFmtId="200" fontId="7" fillId="36" borderId="12" xfId="0" applyNumberFormat="1" applyFont="1" applyFill="1" applyBorder="1" applyAlignment="1">
      <alignment horizontal="center"/>
    </xf>
    <xf numFmtId="0" fontId="2" fillId="17" borderId="0" xfId="0" applyFont="1" applyFill="1" applyAlignment="1">
      <alignment/>
    </xf>
    <xf numFmtId="200" fontId="64" fillId="36" borderId="10" xfId="0" applyNumberFormat="1" applyFont="1" applyFill="1" applyBorder="1" applyAlignment="1">
      <alignment horizontal="center"/>
    </xf>
    <xf numFmtId="200" fontId="6" fillId="36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200" fontId="7" fillId="37" borderId="10" xfId="62" applyNumberFormat="1" applyFont="1" applyFill="1" applyBorder="1" applyAlignment="1">
      <alignment horizontal="center"/>
    </xf>
    <xf numFmtId="1" fontId="7" fillId="38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horizontal="center"/>
    </xf>
    <xf numFmtId="200" fontId="7" fillId="38" borderId="10" xfId="0" applyNumberFormat="1" applyFont="1" applyFill="1" applyBorder="1" applyAlignment="1">
      <alignment horizontal="center"/>
    </xf>
    <xf numFmtId="200" fontId="7" fillId="38" borderId="10" xfId="62" applyNumberFormat="1" applyFont="1" applyFill="1" applyBorder="1" applyAlignment="1">
      <alignment horizontal="center"/>
    </xf>
    <xf numFmtId="1" fontId="7" fillId="38" borderId="10" xfId="0" applyNumberFormat="1" applyFont="1" applyFill="1" applyBorder="1" applyAlignment="1">
      <alignment wrapText="1"/>
    </xf>
    <xf numFmtId="49" fontId="17" fillId="38" borderId="10" xfId="0" applyNumberFormat="1" applyFont="1" applyFill="1" applyBorder="1" applyAlignment="1">
      <alignment horizontal="center"/>
    </xf>
    <xf numFmtId="49" fontId="15" fillId="38" borderId="10" xfId="0" applyNumberFormat="1" applyFont="1" applyFill="1" applyBorder="1" applyAlignment="1">
      <alignment horizontal="center"/>
    </xf>
    <xf numFmtId="200" fontId="7" fillId="38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wrapText="1"/>
    </xf>
    <xf numFmtId="49" fontId="6" fillId="36" borderId="10" xfId="0" applyNumberFormat="1" applyFont="1" applyFill="1" applyBorder="1" applyAlignment="1">
      <alignment horizontal="center"/>
    </xf>
    <xf numFmtId="49" fontId="15" fillId="36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wrapText="1"/>
    </xf>
    <xf numFmtId="49" fontId="6" fillId="38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vertical="center" wrapText="1"/>
    </xf>
    <xf numFmtId="200" fontId="6" fillId="38" borderId="10" xfId="0" applyNumberFormat="1" applyFont="1" applyFill="1" applyBorder="1" applyAlignment="1">
      <alignment horizontal="center"/>
    </xf>
    <xf numFmtId="1" fontId="20" fillId="37" borderId="10" xfId="0" applyNumberFormat="1" applyFont="1" applyFill="1" applyBorder="1" applyAlignment="1">
      <alignment wrapText="1"/>
    </xf>
    <xf numFmtId="49" fontId="15" fillId="37" borderId="10" xfId="0" applyNumberFormat="1" applyFont="1" applyFill="1" applyBorder="1" applyAlignment="1">
      <alignment horizontal="center"/>
    </xf>
    <xf numFmtId="200" fontId="6" fillId="37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vertical="center" wrapText="1"/>
    </xf>
    <xf numFmtId="200" fontId="12" fillId="38" borderId="10" xfId="0" applyNumberFormat="1" applyFont="1" applyFill="1" applyBorder="1" applyAlignment="1">
      <alignment horizontal="center"/>
    </xf>
    <xf numFmtId="200" fontId="15" fillId="38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center" wrapText="1"/>
    </xf>
    <xf numFmtId="49" fontId="12" fillId="38" borderId="10" xfId="0" applyNumberFormat="1" applyFont="1" applyFill="1" applyBorder="1" applyAlignment="1">
      <alignment horizontal="center"/>
    </xf>
    <xf numFmtId="1" fontId="7" fillId="38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/>
    </xf>
    <xf numFmtId="49" fontId="13" fillId="38" borderId="10" xfId="0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vertical="center" wrapText="1"/>
    </xf>
    <xf numFmtId="200" fontId="12" fillId="36" borderId="13" xfId="0" applyNumberFormat="1" applyFont="1" applyFill="1" applyBorder="1" applyAlignment="1">
      <alignment horizontal="center"/>
    </xf>
    <xf numFmtId="200" fontId="26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vertical="center" wrapText="1"/>
    </xf>
    <xf numFmtId="200" fontId="15" fillId="37" borderId="10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91" fontId="5" fillId="3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01" fontId="28" fillId="0" borderId="10" xfId="0" applyNumberFormat="1" applyFont="1" applyFill="1" applyBorder="1" applyAlignment="1">
      <alignment horizontal="center"/>
    </xf>
    <xf numFmtId="20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0" fontId="2" fillId="0" borderId="10" xfId="0" applyNumberFormat="1" applyFont="1" applyFill="1" applyBorder="1" applyAlignment="1">
      <alignment horizontal="center"/>
    </xf>
    <xf numFmtId="20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200" fontId="5" fillId="36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/>
    </xf>
    <xf numFmtId="20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201" fontId="5" fillId="32" borderId="10" xfId="0" applyNumberFormat="1" applyFont="1" applyFill="1" applyBorder="1" applyAlignment="1">
      <alignment horizontal="center"/>
    </xf>
    <xf numFmtId="201" fontId="2" fillId="0" borderId="10" xfId="0" applyNumberFormat="1" applyFont="1" applyFill="1" applyBorder="1" applyAlignment="1">
      <alignment horizontal="center"/>
    </xf>
    <xf numFmtId="200" fontId="2" fillId="32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6;&#1083;&#1086;&#1087;&#1086;&#1074;&#1072;\&#1089;&#1077;&#1090;&#1077;&#1074;&#1072;&#1103;\WINDOWS\TEMP\Rar$DI02.824\b428%20&#1073;&#1102;&#1076;&#1086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Лист1"/>
      <sheetName val="Лист2"/>
      <sheetName val="Лист3"/>
    </sheetNames>
    <sheetDataSet>
      <sheetData sheetId="3">
        <row r="5">
          <cell r="D5" t="str">
            <v>на 1___________________200___г.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6"/>
  <sheetViews>
    <sheetView showGridLines="0" tabSelected="1" view="pageBreakPreview" zoomScale="60" workbookViewId="0" topLeftCell="A1">
      <selection activeCell="G29" sqref="G29"/>
    </sheetView>
  </sheetViews>
  <sheetFormatPr defaultColWidth="13.421875" defaultRowHeight="12.75"/>
  <cols>
    <col min="1" max="1" width="53.00390625" style="1" customWidth="1"/>
    <col min="2" max="6" width="11.421875" style="2" customWidth="1"/>
    <col min="7" max="7" width="22.00390625" style="0" customWidth="1"/>
    <col min="8" max="8" width="0.13671875" style="0" customWidth="1"/>
    <col min="9" max="9" width="16.140625" style="0" hidden="1" customWidth="1"/>
    <col min="10" max="10" width="0.13671875" style="0" customWidth="1"/>
    <col min="11" max="11" width="16.140625" style="0" hidden="1" customWidth="1"/>
    <col min="12" max="12" width="19.28125" style="0" customWidth="1"/>
    <col min="13" max="13" width="22.140625" style="0" customWidth="1"/>
    <col min="14" max="14" width="10.00390625" style="211" customWidth="1"/>
    <col min="15" max="15" width="15.421875" style="0" customWidth="1"/>
    <col min="16" max="16" width="12.421875" style="0" customWidth="1"/>
    <col min="17" max="17" width="20.28125" style="0" customWidth="1"/>
    <col min="18" max="100" width="12.421875" style="0" customWidth="1"/>
  </cols>
  <sheetData>
    <row r="1" spans="12:13" ht="15.75">
      <c r="L1" s="245" t="s">
        <v>338</v>
      </c>
      <c r="M1" s="245"/>
    </row>
    <row r="2" spans="12:13" ht="15.75">
      <c r="L2" s="245" t="s">
        <v>339</v>
      </c>
      <c r="M2" s="245"/>
    </row>
    <row r="3" spans="12:13" ht="15.75">
      <c r="L3" s="245" t="s">
        <v>348</v>
      </c>
      <c r="M3" s="245"/>
    </row>
    <row r="4" ht="12.75"/>
    <row r="5" ht="12.75"/>
    <row r="6" ht="12.75"/>
    <row r="7" ht="12.75"/>
    <row r="8" ht="12.75"/>
    <row r="9" spans="1:5" ht="18.75">
      <c r="A9" s="209"/>
      <c r="B9" s="210"/>
      <c r="C9" s="210"/>
      <c r="D9" s="210"/>
      <c r="E9" s="210"/>
    </row>
    <row r="10" spans="1:7" ht="21.75" customHeight="1">
      <c r="A10" s="251" t="s">
        <v>337</v>
      </c>
      <c r="B10" s="251"/>
      <c r="C10" s="251"/>
      <c r="D10" s="251"/>
      <c r="E10" s="251"/>
      <c r="F10" s="251"/>
      <c r="G10" s="251"/>
    </row>
    <row r="11" ht="15.75" customHeight="1">
      <c r="B11" s="38"/>
    </row>
    <row r="12" ht="12.75" hidden="1"/>
    <row r="13" ht="4.5" customHeight="1" hidden="1"/>
    <row r="14" spans="7:12" ht="12.75" customHeight="1" hidden="1">
      <c r="G14" s="28"/>
      <c r="H14" s="28"/>
      <c r="I14" s="28"/>
      <c r="J14" s="29"/>
      <c r="K14" s="30"/>
      <c r="L14" s="30"/>
    </row>
    <row r="15" spans="1:12" ht="12.75" customHeight="1" hidden="1">
      <c r="A15" s="4"/>
      <c r="B15" s="4"/>
      <c r="C15" s="4"/>
      <c r="D15" s="4"/>
      <c r="E15" s="5"/>
      <c r="F15" s="3"/>
      <c r="G15" s="3"/>
      <c r="H15" s="3"/>
      <c r="J15" s="6"/>
      <c r="K15" s="6"/>
      <c r="L15" s="6"/>
    </row>
    <row r="16" spans="1:12" ht="12.75" customHeight="1" hidden="1">
      <c r="A16" s="4"/>
      <c r="B16" s="4"/>
      <c r="C16" s="4"/>
      <c r="D16" s="4"/>
      <c r="E16" s="5"/>
      <c r="F16" s="3"/>
      <c r="G16" s="3"/>
      <c r="H16" s="3"/>
      <c r="J16" s="6"/>
      <c r="K16" s="6"/>
      <c r="L16" s="6"/>
    </row>
    <row r="17" spans="1:12" ht="12.75" customHeight="1" hidden="1">
      <c r="A17" s="4"/>
      <c r="B17" s="4"/>
      <c r="C17" s="4"/>
      <c r="D17" s="4"/>
      <c r="E17" s="5"/>
      <c r="F17" s="3"/>
      <c r="G17" s="3"/>
      <c r="H17" s="3"/>
      <c r="J17" s="6"/>
      <c r="K17" s="6"/>
      <c r="L17" s="6"/>
    </row>
    <row r="18" spans="1:12" ht="18" customHeight="1" hidden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7"/>
    </row>
    <row r="19" spans="1:17" ht="15.75" customHeight="1" hidden="1">
      <c r="A19" s="7"/>
      <c r="B19" s="7"/>
      <c r="C19" s="7"/>
      <c r="D19" s="7"/>
      <c r="E19" s="8"/>
      <c r="F19" s="9"/>
      <c r="L19" s="31"/>
      <c r="M19" s="9"/>
      <c r="N19" s="214"/>
      <c r="O19" s="26"/>
      <c r="P19" s="26"/>
      <c r="Q19" s="32"/>
    </row>
    <row r="20" spans="1:17" ht="15.75" customHeight="1">
      <c r="A20" s="7"/>
      <c r="B20" s="7"/>
      <c r="C20" s="7"/>
      <c r="D20" s="7"/>
      <c r="E20" s="8"/>
      <c r="F20" s="9"/>
      <c r="L20" s="9"/>
      <c r="M20" s="9"/>
      <c r="N20" s="215"/>
      <c r="O20" s="26"/>
      <c r="P20" s="26"/>
      <c r="Q20" s="26"/>
    </row>
    <row r="21" spans="1:14" ht="12.75" customHeight="1">
      <c r="A21" s="249" t="s">
        <v>34</v>
      </c>
      <c r="B21" s="246" t="s">
        <v>35</v>
      </c>
      <c r="C21" s="247"/>
      <c r="D21" s="247"/>
      <c r="E21" s="247"/>
      <c r="F21" s="248"/>
      <c r="G21" s="259" t="s">
        <v>36</v>
      </c>
      <c r="H21" s="257" t="s">
        <v>155</v>
      </c>
      <c r="I21" s="257" t="s">
        <v>156</v>
      </c>
      <c r="J21" s="257" t="s">
        <v>182</v>
      </c>
      <c r="K21" s="257" t="s">
        <v>183</v>
      </c>
      <c r="L21" s="254" t="s">
        <v>32</v>
      </c>
      <c r="M21" s="252" t="s">
        <v>37</v>
      </c>
      <c r="N21" s="252" t="s">
        <v>340</v>
      </c>
    </row>
    <row r="22" spans="1:14" ht="111.75" customHeight="1">
      <c r="A22" s="250"/>
      <c r="B22" s="39" t="s">
        <v>157</v>
      </c>
      <c r="C22" s="39" t="s">
        <v>158</v>
      </c>
      <c r="D22" s="39" t="s">
        <v>159</v>
      </c>
      <c r="E22" s="39" t="s">
        <v>160</v>
      </c>
      <c r="F22" s="39" t="s">
        <v>161</v>
      </c>
      <c r="G22" s="260"/>
      <c r="H22" s="258"/>
      <c r="I22" s="258"/>
      <c r="J22" s="258"/>
      <c r="K22" s="258"/>
      <c r="L22" s="255"/>
      <c r="M22" s="253"/>
      <c r="N22" s="253"/>
    </row>
    <row r="23" spans="1:15" ht="15.75">
      <c r="A23" s="42" t="s">
        <v>148</v>
      </c>
      <c r="B23" s="43"/>
      <c r="C23" s="44"/>
      <c r="D23" s="43"/>
      <c r="E23" s="43"/>
      <c r="F23" s="43"/>
      <c r="G23" s="45">
        <f aca="true" t="shared" si="0" ref="G23:L23">G24+G121+G131+G150+G161+G213+G225+G240+G244+G271+G279+G285</f>
        <v>105285764.78999999</v>
      </c>
      <c r="H23" s="45" t="e">
        <f t="shared" si="0"/>
        <v>#REF!</v>
      </c>
      <c r="I23" s="45" t="e">
        <f t="shared" si="0"/>
        <v>#REF!</v>
      </c>
      <c r="J23" s="45" t="e">
        <f t="shared" si="0"/>
        <v>#REF!</v>
      </c>
      <c r="K23" s="45" t="e">
        <f t="shared" si="0"/>
        <v>#REF!</v>
      </c>
      <c r="L23" s="45">
        <f t="shared" si="0"/>
        <v>30929470.190000005</v>
      </c>
      <c r="M23" s="45">
        <f>G23-L23</f>
        <v>74356294.6</v>
      </c>
      <c r="N23" s="216">
        <f>L23/G23*100</f>
        <v>29.37668758135637</v>
      </c>
      <c r="O23" s="40"/>
    </row>
    <row r="24" spans="1:14" ht="19.5" customHeight="1">
      <c r="A24" s="42" t="s">
        <v>116</v>
      </c>
      <c r="B24" s="43" t="s">
        <v>162</v>
      </c>
      <c r="C24" s="43" t="s">
        <v>117</v>
      </c>
      <c r="D24" s="43"/>
      <c r="E24" s="43"/>
      <c r="F24" s="43"/>
      <c r="G24" s="45">
        <f aca="true" t="shared" si="1" ref="G24:L24">G25+G29+G40+G100+G97</f>
        <v>41940621.629999995</v>
      </c>
      <c r="H24" s="45" t="e">
        <f t="shared" si="1"/>
        <v>#REF!</v>
      </c>
      <c r="I24" s="45" t="e">
        <f t="shared" si="1"/>
        <v>#REF!</v>
      </c>
      <c r="J24" s="45" t="e">
        <f t="shared" si="1"/>
        <v>#REF!</v>
      </c>
      <c r="K24" s="45" t="e">
        <f t="shared" si="1"/>
        <v>#REF!</v>
      </c>
      <c r="L24" s="45">
        <f t="shared" si="1"/>
        <v>22030356.090000004</v>
      </c>
      <c r="M24" s="45">
        <f aca="true" t="shared" si="2" ref="M24:M86">G24-L24</f>
        <v>19910265.53999999</v>
      </c>
      <c r="N24" s="216">
        <f>L24/G24*100</f>
        <v>52.52749061363878</v>
      </c>
    </row>
    <row r="25" spans="1:14" ht="31.5" customHeight="1">
      <c r="A25" s="169" t="s">
        <v>149</v>
      </c>
      <c r="B25" s="170" t="s">
        <v>164</v>
      </c>
      <c r="C25" s="171" t="s">
        <v>165</v>
      </c>
      <c r="D25" s="171" t="s">
        <v>244</v>
      </c>
      <c r="E25" s="171" t="s">
        <v>141</v>
      </c>
      <c r="F25" s="172"/>
      <c r="G25" s="173">
        <f aca="true" t="shared" si="3" ref="G25:L25">G26+G27+G28</f>
        <v>602333.5</v>
      </c>
      <c r="H25" s="173">
        <f t="shared" si="3"/>
        <v>312200</v>
      </c>
      <c r="I25" s="173">
        <f t="shared" si="3"/>
        <v>299700</v>
      </c>
      <c r="J25" s="173">
        <f t="shared" si="3"/>
        <v>378600</v>
      </c>
      <c r="K25" s="173">
        <f t="shared" si="3"/>
        <v>209500</v>
      </c>
      <c r="L25" s="173">
        <f t="shared" si="3"/>
        <v>243499.55</v>
      </c>
      <c r="M25" s="174">
        <f t="shared" si="2"/>
        <v>358833.95</v>
      </c>
      <c r="N25" s="216">
        <f>L25/G25*100</f>
        <v>40.42603474653161</v>
      </c>
    </row>
    <row r="26" spans="1:14" ht="15.75">
      <c r="A26" s="48" t="s">
        <v>166</v>
      </c>
      <c r="B26" s="49" t="s">
        <v>164</v>
      </c>
      <c r="C26" s="49" t="s">
        <v>165</v>
      </c>
      <c r="D26" s="49" t="s">
        <v>244</v>
      </c>
      <c r="E26" s="49" t="s">
        <v>167</v>
      </c>
      <c r="F26" s="50"/>
      <c r="G26" s="51">
        <v>462621.75</v>
      </c>
      <c r="H26" s="52">
        <f>237500+12500</f>
        <v>250000</v>
      </c>
      <c r="I26" s="52">
        <f>237500+12500</f>
        <v>250000</v>
      </c>
      <c r="J26" s="52">
        <f>300000+12500</f>
        <v>312500</v>
      </c>
      <c r="K26" s="52">
        <f>175000+12500</f>
        <v>187500</v>
      </c>
      <c r="L26" s="51">
        <v>223346.55</v>
      </c>
      <c r="M26" s="45">
        <f t="shared" si="2"/>
        <v>239275.2</v>
      </c>
      <c r="N26" s="217"/>
    </row>
    <row r="27" spans="1:14" ht="15.75">
      <c r="A27" s="48" t="s">
        <v>239</v>
      </c>
      <c r="B27" s="49" t="s">
        <v>164</v>
      </c>
      <c r="C27" s="49" t="s">
        <v>165</v>
      </c>
      <c r="D27" s="49" t="s">
        <v>244</v>
      </c>
      <c r="E27" s="49" t="s">
        <v>168</v>
      </c>
      <c r="F27" s="50"/>
      <c r="G27" s="51">
        <v>139711.75</v>
      </c>
      <c r="H27" s="52">
        <f>62200</f>
        <v>62200</v>
      </c>
      <c r="I27" s="52">
        <f>62200-12500</f>
        <v>49700</v>
      </c>
      <c r="J27" s="52">
        <f>78600-12500</f>
        <v>66100</v>
      </c>
      <c r="K27" s="52">
        <f>47000-12500-12500</f>
        <v>22000</v>
      </c>
      <c r="L27" s="51">
        <v>20153</v>
      </c>
      <c r="M27" s="45">
        <f t="shared" si="2"/>
        <v>119558.75</v>
      </c>
      <c r="N27" s="217"/>
    </row>
    <row r="28" spans="1:14" ht="15.75">
      <c r="A28" s="48" t="s">
        <v>60</v>
      </c>
      <c r="B28" s="49" t="s">
        <v>164</v>
      </c>
      <c r="C28" s="49" t="s">
        <v>163</v>
      </c>
      <c r="D28" s="49" t="s">
        <v>246</v>
      </c>
      <c r="E28" s="49" t="s">
        <v>171</v>
      </c>
      <c r="F28" s="50"/>
      <c r="G28" s="51"/>
      <c r="H28" s="52"/>
      <c r="I28" s="52"/>
      <c r="J28" s="52"/>
      <c r="K28" s="52"/>
      <c r="L28" s="51"/>
      <c r="M28" s="45">
        <f t="shared" si="2"/>
        <v>0</v>
      </c>
      <c r="N28" s="217"/>
    </row>
    <row r="29" spans="1:16" ht="63">
      <c r="A29" s="175" t="s">
        <v>150</v>
      </c>
      <c r="B29" s="200" t="s">
        <v>169</v>
      </c>
      <c r="C29" s="170" t="s">
        <v>163</v>
      </c>
      <c r="D29" s="200"/>
      <c r="E29" s="200"/>
      <c r="F29" s="176"/>
      <c r="G29" s="174">
        <f aca="true" t="shared" si="4" ref="G29:L29">G30+G33+G34+G36+G37+G39+G35+G38+G31+G32</f>
        <v>127170</v>
      </c>
      <c r="H29" s="174" t="e">
        <f t="shared" si="4"/>
        <v>#REF!</v>
      </c>
      <c r="I29" s="174" t="e">
        <f t="shared" si="4"/>
        <v>#REF!</v>
      </c>
      <c r="J29" s="174" t="e">
        <f t="shared" si="4"/>
        <v>#REF!</v>
      </c>
      <c r="K29" s="174" t="e">
        <f t="shared" si="4"/>
        <v>#REF!</v>
      </c>
      <c r="L29" s="174">
        <f t="shared" si="4"/>
        <v>13270</v>
      </c>
      <c r="M29" s="174">
        <f t="shared" si="2"/>
        <v>113900</v>
      </c>
      <c r="N29" s="216">
        <f>L29/G29*100</f>
        <v>10.434850986867971</v>
      </c>
      <c r="O29" s="40"/>
      <c r="P29" s="40"/>
    </row>
    <row r="30" spans="1:14" ht="28.5" customHeight="1">
      <c r="A30" s="53" t="s">
        <v>190</v>
      </c>
      <c r="B30" s="49" t="s">
        <v>169</v>
      </c>
      <c r="C30" s="49" t="s">
        <v>163</v>
      </c>
      <c r="D30" s="49" t="s">
        <v>246</v>
      </c>
      <c r="E30" s="54" t="s">
        <v>171</v>
      </c>
      <c r="F30" s="55" t="s">
        <v>237</v>
      </c>
      <c r="G30" s="56"/>
      <c r="H30" s="57" t="e">
        <f>#REF!+#REF!+#REF!</f>
        <v>#REF!</v>
      </c>
      <c r="I30" s="58" t="e">
        <f>#REF!+#REF!+#REF!</f>
        <v>#REF!</v>
      </c>
      <c r="J30" s="58" t="e">
        <f>#REF!+#REF!+#REF!</f>
        <v>#REF!</v>
      </c>
      <c r="K30" s="58" t="e">
        <f>#REF!+#REF!+#REF!</f>
        <v>#REF!</v>
      </c>
      <c r="L30" s="58"/>
      <c r="M30" s="45">
        <f t="shared" si="2"/>
        <v>0</v>
      </c>
      <c r="N30" s="218"/>
    </row>
    <row r="31" spans="1:14" ht="28.5" customHeight="1">
      <c r="A31" s="61" t="s">
        <v>241</v>
      </c>
      <c r="B31" s="49" t="s">
        <v>169</v>
      </c>
      <c r="C31" s="49" t="s">
        <v>163</v>
      </c>
      <c r="D31" s="49" t="s">
        <v>247</v>
      </c>
      <c r="E31" s="54" t="s">
        <v>180</v>
      </c>
      <c r="F31" s="55" t="s">
        <v>95</v>
      </c>
      <c r="G31" s="56">
        <v>13270</v>
      </c>
      <c r="H31" s="57"/>
      <c r="I31" s="58"/>
      <c r="J31" s="58"/>
      <c r="K31" s="58"/>
      <c r="L31" s="58">
        <v>13270</v>
      </c>
      <c r="M31" s="45">
        <f t="shared" si="2"/>
        <v>0</v>
      </c>
      <c r="N31" s="218"/>
    </row>
    <row r="32" spans="1:14" ht="27.75" customHeight="1">
      <c r="A32" s="61" t="s">
        <v>242</v>
      </c>
      <c r="B32" s="49" t="s">
        <v>169</v>
      </c>
      <c r="C32" s="49" t="s">
        <v>163</v>
      </c>
      <c r="D32" s="49" t="s">
        <v>247</v>
      </c>
      <c r="E32" s="54" t="s">
        <v>181</v>
      </c>
      <c r="F32" s="55" t="s">
        <v>97</v>
      </c>
      <c r="G32" s="56"/>
      <c r="H32" s="57"/>
      <c r="I32" s="58"/>
      <c r="J32" s="58"/>
      <c r="K32" s="58"/>
      <c r="L32" s="58"/>
      <c r="M32" s="45">
        <f t="shared" si="2"/>
        <v>0</v>
      </c>
      <c r="N32" s="218"/>
    </row>
    <row r="33" spans="1:14" s="3" customFormat="1" ht="15.75">
      <c r="A33" s="59" t="s">
        <v>240</v>
      </c>
      <c r="B33" s="49" t="s">
        <v>169</v>
      </c>
      <c r="C33" s="49" t="s">
        <v>163</v>
      </c>
      <c r="D33" s="49" t="s">
        <v>245</v>
      </c>
      <c r="E33" s="49" t="s">
        <v>174</v>
      </c>
      <c r="F33" s="47" t="s">
        <v>237</v>
      </c>
      <c r="G33" s="51"/>
      <c r="H33" s="52" t="e">
        <f>#REF!+#REF!</f>
        <v>#REF!</v>
      </c>
      <c r="I33" s="52" t="e">
        <f>#REF!+#REF!</f>
        <v>#REF!</v>
      </c>
      <c r="J33" s="52" t="e">
        <f>#REF!+#REF!</f>
        <v>#REF!</v>
      </c>
      <c r="K33" s="52" t="e">
        <f>#REF!+#REF!</f>
        <v>#REF!</v>
      </c>
      <c r="L33" s="58"/>
      <c r="M33" s="45">
        <f t="shared" si="2"/>
        <v>0</v>
      </c>
      <c r="N33" s="219"/>
    </row>
    <row r="34" spans="1:14" s="3" customFormat="1" ht="20.25" customHeight="1">
      <c r="A34" s="59" t="s">
        <v>152</v>
      </c>
      <c r="B34" s="49" t="s">
        <v>169</v>
      </c>
      <c r="C34" s="49" t="s">
        <v>163</v>
      </c>
      <c r="D34" s="49" t="s">
        <v>245</v>
      </c>
      <c r="E34" s="49" t="s">
        <v>177</v>
      </c>
      <c r="F34" s="47" t="s">
        <v>237</v>
      </c>
      <c r="G34" s="51"/>
      <c r="H34" s="52" t="e">
        <f>#REF!+#REF!+#REF!</f>
        <v>#REF!</v>
      </c>
      <c r="I34" s="52" t="e">
        <f>#REF!+#REF!+#REF!</f>
        <v>#REF!</v>
      </c>
      <c r="J34" s="52" t="e">
        <f>#REF!+#REF!+#REF!</f>
        <v>#REF!</v>
      </c>
      <c r="K34" s="52" t="e">
        <f>#REF!+#REF!+#REF!</f>
        <v>#REF!</v>
      </c>
      <c r="L34" s="56"/>
      <c r="M34" s="45">
        <f t="shared" si="2"/>
        <v>0</v>
      </c>
      <c r="N34" s="219"/>
    </row>
    <row r="35" spans="1:14" s="3" customFormat="1" ht="20.25" customHeight="1">
      <c r="A35" s="60" t="s">
        <v>51</v>
      </c>
      <c r="B35" s="49"/>
      <c r="C35" s="49"/>
      <c r="D35" s="49"/>
      <c r="E35" s="49"/>
      <c r="F35" s="47" t="s">
        <v>106</v>
      </c>
      <c r="G35" s="51"/>
      <c r="H35" s="52"/>
      <c r="I35" s="52"/>
      <c r="J35" s="52"/>
      <c r="K35" s="52"/>
      <c r="L35" s="56"/>
      <c r="M35" s="45">
        <f t="shared" si="2"/>
        <v>0</v>
      </c>
      <c r="N35" s="219"/>
    </row>
    <row r="36" spans="1:14" s="3" customFormat="1" ht="44.25" customHeight="1">
      <c r="A36" s="61" t="s">
        <v>54</v>
      </c>
      <c r="B36" s="49" t="s">
        <v>169</v>
      </c>
      <c r="C36" s="49" t="s">
        <v>163</v>
      </c>
      <c r="D36" s="49" t="s">
        <v>245</v>
      </c>
      <c r="E36" s="49" t="s">
        <v>179</v>
      </c>
      <c r="F36" s="47" t="s">
        <v>111</v>
      </c>
      <c r="G36" s="51">
        <v>74000</v>
      </c>
      <c r="H36" s="52">
        <v>33450</v>
      </c>
      <c r="I36" s="52">
        <v>33450</v>
      </c>
      <c r="J36" s="52">
        <v>33450</v>
      </c>
      <c r="K36" s="52">
        <v>33450</v>
      </c>
      <c r="L36" s="56"/>
      <c r="M36" s="45">
        <f t="shared" si="2"/>
        <v>74000</v>
      </c>
      <c r="N36" s="220"/>
    </row>
    <row r="37" spans="1:14" s="3" customFormat="1" ht="30">
      <c r="A37" s="61" t="s">
        <v>53</v>
      </c>
      <c r="B37" s="49" t="s">
        <v>169</v>
      </c>
      <c r="C37" s="49" t="s">
        <v>163</v>
      </c>
      <c r="D37" s="49" t="s">
        <v>245</v>
      </c>
      <c r="E37" s="49" t="s">
        <v>179</v>
      </c>
      <c r="F37" s="47" t="s">
        <v>110</v>
      </c>
      <c r="G37" s="51"/>
      <c r="H37" s="52" t="e">
        <f>#REF!</f>
        <v>#REF!</v>
      </c>
      <c r="I37" s="52" t="e">
        <f>#REF!</f>
        <v>#REF!</v>
      </c>
      <c r="J37" s="52" t="e">
        <f>#REF!</f>
        <v>#REF!</v>
      </c>
      <c r="K37" s="52" t="e">
        <f>#REF!</f>
        <v>#REF!</v>
      </c>
      <c r="L37" s="56"/>
      <c r="M37" s="45">
        <f t="shared" si="2"/>
        <v>0</v>
      </c>
      <c r="N37" s="219"/>
    </row>
    <row r="38" spans="1:14" s="3" customFormat="1" ht="34.5" customHeight="1">
      <c r="A38" s="61" t="s">
        <v>308</v>
      </c>
      <c r="B38" s="49" t="s">
        <v>169</v>
      </c>
      <c r="C38" s="49" t="s">
        <v>163</v>
      </c>
      <c r="D38" s="49" t="s">
        <v>245</v>
      </c>
      <c r="E38" s="49" t="s">
        <v>181</v>
      </c>
      <c r="F38" s="47" t="s">
        <v>309</v>
      </c>
      <c r="G38" s="51">
        <v>39900</v>
      </c>
      <c r="H38" s="52"/>
      <c r="I38" s="52"/>
      <c r="J38" s="52"/>
      <c r="K38" s="52"/>
      <c r="L38" s="56"/>
      <c r="M38" s="45">
        <f t="shared" si="2"/>
        <v>39900</v>
      </c>
      <c r="N38" s="219"/>
    </row>
    <row r="39" spans="1:14" s="3" customFormat="1" ht="30">
      <c r="A39" s="59" t="s">
        <v>242</v>
      </c>
      <c r="B39" s="49" t="s">
        <v>169</v>
      </c>
      <c r="C39" s="49" t="s">
        <v>163</v>
      </c>
      <c r="D39" s="49" t="s">
        <v>245</v>
      </c>
      <c r="E39" s="49" t="s">
        <v>181</v>
      </c>
      <c r="F39" s="47" t="s">
        <v>97</v>
      </c>
      <c r="G39" s="51"/>
      <c r="H39" s="52" t="e">
        <f>#REF!+#REF!+#REF!</f>
        <v>#REF!</v>
      </c>
      <c r="I39" s="52" t="e">
        <f>#REF!+#REF!+#REF!</f>
        <v>#REF!</v>
      </c>
      <c r="J39" s="52" t="e">
        <f>#REF!+#REF!+#REF!</f>
        <v>#REF!</v>
      </c>
      <c r="K39" s="52">
        <v>7700</v>
      </c>
      <c r="L39" s="58"/>
      <c r="M39" s="45">
        <f t="shared" si="2"/>
        <v>0</v>
      </c>
      <c r="N39" s="219"/>
    </row>
    <row r="40" spans="1:14" s="14" customFormat="1" ht="31.5" customHeight="1">
      <c r="A40" s="175" t="s">
        <v>151</v>
      </c>
      <c r="B40" s="170" t="s">
        <v>189</v>
      </c>
      <c r="C40" s="170" t="s">
        <v>163</v>
      </c>
      <c r="D40" s="170"/>
      <c r="E40" s="183"/>
      <c r="F40" s="183"/>
      <c r="G40" s="178">
        <f>G41+G48+G89+G94</f>
        <v>14338188.44</v>
      </c>
      <c r="H40" s="178" t="e">
        <f>H41+H48+H89</f>
        <v>#REF!</v>
      </c>
      <c r="I40" s="178" t="e">
        <f>I41+I48+I89</f>
        <v>#REF!</v>
      </c>
      <c r="J40" s="178" t="e">
        <f>J41+J48+J89</f>
        <v>#REF!</v>
      </c>
      <c r="K40" s="178" t="e">
        <f>K41+K48+K89</f>
        <v>#REF!</v>
      </c>
      <c r="L40" s="178">
        <f>L41+L48+L89</f>
        <v>11125442.600000001</v>
      </c>
      <c r="M40" s="174">
        <f t="shared" si="2"/>
        <v>3212745.839999998</v>
      </c>
      <c r="N40" s="221">
        <f>L40/G40*100</f>
        <v>77.59308399771598</v>
      </c>
    </row>
    <row r="41" spans="1:14" s="14" customFormat="1" ht="29.25" customHeight="1">
      <c r="A41" s="179" t="s">
        <v>140</v>
      </c>
      <c r="B41" s="157" t="s">
        <v>189</v>
      </c>
      <c r="C41" s="157" t="s">
        <v>163</v>
      </c>
      <c r="D41" s="157" t="s">
        <v>244</v>
      </c>
      <c r="E41" s="180" t="s">
        <v>141</v>
      </c>
      <c r="F41" s="181"/>
      <c r="G41" s="154">
        <f aca="true" t="shared" si="5" ref="G41:L41">G42+G43+G44</f>
        <v>10177820.75</v>
      </c>
      <c r="H41" s="154">
        <f t="shared" si="5"/>
        <v>0</v>
      </c>
      <c r="I41" s="154">
        <f t="shared" si="5"/>
        <v>0</v>
      </c>
      <c r="J41" s="154">
        <f t="shared" si="5"/>
        <v>0</v>
      </c>
      <c r="K41" s="154">
        <f t="shared" si="5"/>
        <v>0</v>
      </c>
      <c r="L41" s="154">
        <f t="shared" si="5"/>
        <v>9283803.22</v>
      </c>
      <c r="M41" s="160">
        <f t="shared" si="2"/>
        <v>894017.5299999993</v>
      </c>
      <c r="N41" s="222"/>
    </row>
    <row r="42" spans="1:14" s="13" customFormat="1" ht="15.75">
      <c r="A42" s="59" t="s">
        <v>166</v>
      </c>
      <c r="B42" s="64" t="s">
        <v>189</v>
      </c>
      <c r="C42" s="64" t="s">
        <v>163</v>
      </c>
      <c r="D42" s="64" t="s">
        <v>244</v>
      </c>
      <c r="E42" s="65" t="s">
        <v>167</v>
      </c>
      <c r="F42" s="66"/>
      <c r="G42" s="56">
        <v>7523909.75</v>
      </c>
      <c r="H42" s="58"/>
      <c r="I42" s="58"/>
      <c r="J42" s="58"/>
      <c r="K42" s="58"/>
      <c r="L42" s="56">
        <v>6959459.96</v>
      </c>
      <c r="M42" s="45">
        <f t="shared" si="2"/>
        <v>564449.79</v>
      </c>
      <c r="N42" s="223"/>
    </row>
    <row r="43" spans="1:14" s="13" customFormat="1" ht="15.75">
      <c r="A43" s="59" t="s">
        <v>239</v>
      </c>
      <c r="B43" s="64" t="s">
        <v>189</v>
      </c>
      <c r="C43" s="64" t="s">
        <v>163</v>
      </c>
      <c r="D43" s="64" t="s">
        <v>244</v>
      </c>
      <c r="E43" s="67" t="s">
        <v>168</v>
      </c>
      <c r="F43" s="66"/>
      <c r="G43" s="71">
        <v>2262791</v>
      </c>
      <c r="H43" s="57"/>
      <c r="I43" s="57"/>
      <c r="J43" s="57"/>
      <c r="K43" s="57"/>
      <c r="L43" s="114">
        <v>2034043.26</v>
      </c>
      <c r="M43" s="45">
        <f t="shared" si="2"/>
        <v>228747.74</v>
      </c>
      <c r="N43" s="223"/>
    </row>
    <row r="44" spans="1:14" s="13" customFormat="1" ht="15.75">
      <c r="A44" s="59" t="s">
        <v>60</v>
      </c>
      <c r="B44" s="64" t="s">
        <v>189</v>
      </c>
      <c r="C44" s="64" t="s">
        <v>163</v>
      </c>
      <c r="D44" s="64" t="s">
        <v>246</v>
      </c>
      <c r="E44" s="67" t="s">
        <v>171</v>
      </c>
      <c r="F44" s="66"/>
      <c r="G44" s="75">
        <f aca="true" t="shared" si="6" ref="G44:L44">G45+G46+G47</f>
        <v>391120</v>
      </c>
      <c r="H44" s="75">
        <f t="shared" si="6"/>
        <v>0</v>
      </c>
      <c r="I44" s="75">
        <f t="shared" si="6"/>
        <v>0</v>
      </c>
      <c r="J44" s="75">
        <f t="shared" si="6"/>
        <v>0</v>
      </c>
      <c r="K44" s="75">
        <f t="shared" si="6"/>
        <v>0</v>
      </c>
      <c r="L44" s="75">
        <f t="shared" si="6"/>
        <v>290300</v>
      </c>
      <c r="M44" s="45">
        <f t="shared" si="2"/>
        <v>100820</v>
      </c>
      <c r="N44" s="223"/>
    </row>
    <row r="45" spans="1:14" ht="26.25" customHeight="1">
      <c r="A45" s="70" t="s">
        <v>191</v>
      </c>
      <c r="B45" s="64" t="s">
        <v>189</v>
      </c>
      <c r="C45" s="64" t="s">
        <v>163</v>
      </c>
      <c r="D45" s="64" t="s">
        <v>246</v>
      </c>
      <c r="E45" s="65" t="s">
        <v>171</v>
      </c>
      <c r="F45" s="55" t="s">
        <v>96</v>
      </c>
      <c r="G45" s="68">
        <v>200000</v>
      </c>
      <c r="H45" s="69"/>
      <c r="I45" s="69"/>
      <c r="J45" s="69"/>
      <c r="K45" s="69"/>
      <c r="L45" s="68">
        <v>200000</v>
      </c>
      <c r="M45" s="45">
        <f t="shared" si="2"/>
        <v>0</v>
      </c>
      <c r="N45" s="218"/>
    </row>
    <row r="46" spans="1:14" ht="28.5" customHeight="1">
      <c r="A46" s="53" t="s">
        <v>190</v>
      </c>
      <c r="B46" s="64" t="s">
        <v>189</v>
      </c>
      <c r="C46" s="64" t="s">
        <v>163</v>
      </c>
      <c r="D46" s="64" t="s">
        <v>246</v>
      </c>
      <c r="E46" s="65" t="s">
        <v>171</v>
      </c>
      <c r="F46" s="55" t="s">
        <v>237</v>
      </c>
      <c r="G46" s="68">
        <v>91120</v>
      </c>
      <c r="H46" s="69"/>
      <c r="I46" s="69"/>
      <c r="J46" s="69"/>
      <c r="K46" s="69"/>
      <c r="L46" s="68">
        <v>90300</v>
      </c>
      <c r="M46" s="45">
        <f t="shared" si="2"/>
        <v>820</v>
      </c>
      <c r="N46" s="224"/>
    </row>
    <row r="47" spans="1:14" ht="28.5" customHeight="1">
      <c r="A47" s="53" t="s">
        <v>25</v>
      </c>
      <c r="B47" s="64" t="s">
        <v>189</v>
      </c>
      <c r="C47" s="64" t="s">
        <v>163</v>
      </c>
      <c r="D47" s="64" t="s">
        <v>246</v>
      </c>
      <c r="E47" s="65" t="s">
        <v>171</v>
      </c>
      <c r="F47" s="55" t="s">
        <v>21</v>
      </c>
      <c r="G47" s="68">
        <v>100000</v>
      </c>
      <c r="H47" s="69"/>
      <c r="I47" s="69"/>
      <c r="J47" s="69"/>
      <c r="K47" s="69"/>
      <c r="L47" s="68"/>
      <c r="M47" s="45">
        <f t="shared" si="2"/>
        <v>100000</v>
      </c>
      <c r="N47" s="218"/>
    </row>
    <row r="48" spans="1:14" s="13" customFormat="1" ht="15.75">
      <c r="A48" s="72" t="s">
        <v>120</v>
      </c>
      <c r="B48" s="64" t="s">
        <v>189</v>
      </c>
      <c r="C48" s="64" t="s">
        <v>163</v>
      </c>
      <c r="D48" s="64"/>
      <c r="E48" s="63" t="s">
        <v>302</v>
      </c>
      <c r="F48" s="66"/>
      <c r="G48" s="34">
        <f aca="true" t="shared" si="7" ref="G48:L48">G60+G59+G63+G68+G76+G85+G49+G51+G50+G57+G58</f>
        <v>3542810.6899999995</v>
      </c>
      <c r="H48" s="34">
        <f t="shared" si="7"/>
        <v>0</v>
      </c>
      <c r="I48" s="34">
        <f t="shared" si="7"/>
        <v>0</v>
      </c>
      <c r="J48" s="34">
        <f t="shared" si="7"/>
        <v>0</v>
      </c>
      <c r="K48" s="34">
        <f t="shared" si="7"/>
        <v>0</v>
      </c>
      <c r="L48" s="34">
        <f t="shared" si="7"/>
        <v>1676335.3800000001</v>
      </c>
      <c r="M48" s="45">
        <f t="shared" si="2"/>
        <v>1866475.3099999994</v>
      </c>
      <c r="N48" s="223"/>
    </row>
    <row r="49" spans="1:14" s="13" customFormat="1" ht="15.75">
      <c r="A49" s="72" t="s">
        <v>184</v>
      </c>
      <c r="B49" s="64" t="s">
        <v>189</v>
      </c>
      <c r="C49" s="64" t="s">
        <v>163</v>
      </c>
      <c r="D49" s="108" t="s">
        <v>247</v>
      </c>
      <c r="E49" s="63" t="s">
        <v>173</v>
      </c>
      <c r="F49" s="66"/>
      <c r="G49" s="34">
        <v>253535.82</v>
      </c>
      <c r="H49" s="34"/>
      <c r="I49" s="34"/>
      <c r="J49" s="34"/>
      <c r="K49" s="34"/>
      <c r="L49" s="109">
        <v>157256.01</v>
      </c>
      <c r="M49" s="45">
        <f t="shared" si="2"/>
        <v>96279.81</v>
      </c>
      <c r="N49" s="223"/>
    </row>
    <row r="50" spans="1:14" s="13" customFormat="1" ht="28.5" customHeight="1">
      <c r="A50" s="60" t="s">
        <v>22</v>
      </c>
      <c r="B50" s="64" t="s">
        <v>189</v>
      </c>
      <c r="C50" s="64" t="s">
        <v>163</v>
      </c>
      <c r="D50" s="108" t="s">
        <v>247</v>
      </c>
      <c r="E50" s="63" t="s">
        <v>176</v>
      </c>
      <c r="F50" s="47" t="s">
        <v>104</v>
      </c>
      <c r="G50" s="34">
        <v>80073</v>
      </c>
      <c r="H50" s="34"/>
      <c r="I50" s="34"/>
      <c r="J50" s="34"/>
      <c r="K50" s="34"/>
      <c r="L50" s="109">
        <v>52620</v>
      </c>
      <c r="M50" s="45">
        <f t="shared" si="2"/>
        <v>27453</v>
      </c>
      <c r="N50" s="223"/>
    </row>
    <row r="51" spans="1:14" s="3" customFormat="1" ht="30">
      <c r="A51" s="82" t="s">
        <v>134</v>
      </c>
      <c r="B51" s="65" t="s">
        <v>189</v>
      </c>
      <c r="C51" s="64" t="s">
        <v>163</v>
      </c>
      <c r="D51" s="108" t="s">
        <v>247</v>
      </c>
      <c r="E51" s="67" t="s">
        <v>177</v>
      </c>
      <c r="F51" s="47" t="s">
        <v>107</v>
      </c>
      <c r="G51" s="164">
        <f aca="true" t="shared" si="8" ref="G51:L51">G52+G53+G54+G55+G56</f>
        <v>207447</v>
      </c>
      <c r="H51" s="164">
        <f t="shared" si="8"/>
        <v>0</v>
      </c>
      <c r="I51" s="164">
        <f t="shared" si="8"/>
        <v>0</v>
      </c>
      <c r="J51" s="164">
        <f t="shared" si="8"/>
        <v>0</v>
      </c>
      <c r="K51" s="164">
        <f t="shared" si="8"/>
        <v>0</v>
      </c>
      <c r="L51" s="164">
        <f t="shared" si="8"/>
        <v>44364.22</v>
      </c>
      <c r="M51" s="45">
        <f t="shared" si="2"/>
        <v>163082.78</v>
      </c>
      <c r="N51" s="220"/>
    </row>
    <row r="52" spans="1:14" s="3" customFormat="1" ht="30" customHeight="1">
      <c r="A52" s="60" t="s">
        <v>133</v>
      </c>
      <c r="B52" s="65"/>
      <c r="C52" s="64"/>
      <c r="D52" s="64"/>
      <c r="E52" s="65"/>
      <c r="F52" s="47"/>
      <c r="G52" s="52">
        <v>59197</v>
      </c>
      <c r="H52" s="52"/>
      <c r="I52" s="57"/>
      <c r="J52" s="57"/>
      <c r="K52" s="57"/>
      <c r="L52" s="56">
        <f>17993.42+70.8</f>
        <v>18064.219999999998</v>
      </c>
      <c r="M52" s="45">
        <f t="shared" si="2"/>
        <v>41132.78</v>
      </c>
      <c r="N52" s="219"/>
    </row>
    <row r="53" spans="1:14" s="3" customFormat="1" ht="30">
      <c r="A53" s="60" t="s">
        <v>313</v>
      </c>
      <c r="B53" s="65"/>
      <c r="C53" s="64"/>
      <c r="D53" s="64"/>
      <c r="E53" s="65"/>
      <c r="F53" s="47"/>
      <c r="G53" s="52">
        <v>60000</v>
      </c>
      <c r="H53" s="52"/>
      <c r="I53" s="57"/>
      <c r="J53" s="57"/>
      <c r="K53" s="57"/>
      <c r="L53" s="56"/>
      <c r="M53" s="45">
        <f t="shared" si="2"/>
        <v>60000</v>
      </c>
      <c r="N53" s="220"/>
    </row>
    <row r="54" spans="1:14" s="3" customFormat="1" ht="30">
      <c r="A54" s="60" t="s">
        <v>333</v>
      </c>
      <c r="B54" s="65"/>
      <c r="C54" s="64"/>
      <c r="D54" s="64"/>
      <c r="E54" s="65"/>
      <c r="F54" s="47"/>
      <c r="G54" s="52">
        <v>43250</v>
      </c>
      <c r="H54" s="52"/>
      <c r="I54" s="57"/>
      <c r="J54" s="57"/>
      <c r="K54" s="57"/>
      <c r="L54" s="56">
        <f>4580+12000</f>
        <v>16580</v>
      </c>
      <c r="M54" s="45">
        <f t="shared" si="2"/>
        <v>26670</v>
      </c>
      <c r="N54" s="220"/>
    </row>
    <row r="55" spans="1:14" s="3" customFormat="1" ht="15.75">
      <c r="A55" s="60" t="s">
        <v>144</v>
      </c>
      <c r="B55" s="65"/>
      <c r="C55" s="64"/>
      <c r="D55" s="64"/>
      <c r="E55" s="65"/>
      <c r="F55" s="47"/>
      <c r="G55" s="52">
        <v>45000</v>
      </c>
      <c r="H55" s="52"/>
      <c r="I55" s="57"/>
      <c r="J55" s="57"/>
      <c r="K55" s="57"/>
      <c r="L55" s="56"/>
      <c r="M55" s="45">
        <f t="shared" si="2"/>
        <v>45000</v>
      </c>
      <c r="N55" s="220"/>
    </row>
    <row r="56" spans="1:14" s="3" customFormat="1" ht="15.75">
      <c r="A56" s="60" t="s">
        <v>291</v>
      </c>
      <c r="B56" s="65"/>
      <c r="C56" s="64"/>
      <c r="D56" s="64"/>
      <c r="E56" s="65"/>
      <c r="F56" s="47"/>
      <c r="G56" s="52"/>
      <c r="H56" s="52"/>
      <c r="I56" s="57"/>
      <c r="J56" s="57"/>
      <c r="K56" s="57"/>
      <c r="L56" s="56">
        <f>5660+4060</f>
        <v>9720</v>
      </c>
      <c r="M56" s="45">
        <f t="shared" si="2"/>
        <v>-9720</v>
      </c>
      <c r="N56" s="219"/>
    </row>
    <row r="57" spans="1:14" s="3" customFormat="1" ht="15.75">
      <c r="A57" s="60" t="s">
        <v>135</v>
      </c>
      <c r="B57" s="65" t="s">
        <v>189</v>
      </c>
      <c r="C57" s="64" t="s">
        <v>163</v>
      </c>
      <c r="D57" s="108" t="s">
        <v>247</v>
      </c>
      <c r="E57" s="67" t="s">
        <v>180</v>
      </c>
      <c r="F57" s="85" t="s">
        <v>95</v>
      </c>
      <c r="G57" s="74">
        <v>82827.03</v>
      </c>
      <c r="H57" s="52"/>
      <c r="I57" s="57"/>
      <c r="J57" s="57"/>
      <c r="K57" s="57"/>
      <c r="L57" s="75">
        <v>39987.03</v>
      </c>
      <c r="M57" s="45">
        <f t="shared" si="2"/>
        <v>42840</v>
      </c>
      <c r="N57" s="220"/>
    </row>
    <row r="58" spans="1:14" s="3" customFormat="1" ht="15.75">
      <c r="A58" s="60" t="s">
        <v>23</v>
      </c>
      <c r="B58" s="65" t="s">
        <v>189</v>
      </c>
      <c r="C58" s="64" t="s">
        <v>163</v>
      </c>
      <c r="D58" s="108" t="s">
        <v>247</v>
      </c>
      <c r="E58" s="67" t="s">
        <v>181</v>
      </c>
      <c r="F58" s="85" t="s">
        <v>97</v>
      </c>
      <c r="G58" s="74">
        <v>52470</v>
      </c>
      <c r="H58" s="52"/>
      <c r="I58" s="57"/>
      <c r="J58" s="57"/>
      <c r="K58" s="57"/>
      <c r="L58" s="75">
        <v>52470</v>
      </c>
      <c r="M58" s="45">
        <f t="shared" si="2"/>
        <v>0</v>
      </c>
      <c r="N58" s="219"/>
    </row>
    <row r="59" spans="1:14" s="13" customFormat="1" ht="15.75">
      <c r="A59" s="73" t="s">
        <v>184</v>
      </c>
      <c r="B59" s="64" t="s">
        <v>189</v>
      </c>
      <c r="C59" s="64" t="s">
        <v>163</v>
      </c>
      <c r="D59" s="64" t="s">
        <v>245</v>
      </c>
      <c r="E59" s="63" t="s">
        <v>173</v>
      </c>
      <c r="F59" s="66"/>
      <c r="G59" s="75">
        <v>25003.74</v>
      </c>
      <c r="H59" s="79"/>
      <c r="I59" s="79"/>
      <c r="J59" s="79"/>
      <c r="K59" s="79"/>
      <c r="L59" s="75">
        <v>24712.85</v>
      </c>
      <c r="M59" s="45">
        <f t="shared" si="2"/>
        <v>290.89000000000306</v>
      </c>
      <c r="N59" s="223"/>
    </row>
    <row r="60" spans="1:14" s="13" customFormat="1" ht="15.75">
      <c r="A60" s="73" t="s">
        <v>240</v>
      </c>
      <c r="B60" s="65" t="s">
        <v>189</v>
      </c>
      <c r="C60" s="64" t="s">
        <v>163</v>
      </c>
      <c r="D60" s="64" t="s">
        <v>245</v>
      </c>
      <c r="E60" s="63" t="s">
        <v>174</v>
      </c>
      <c r="F60" s="66"/>
      <c r="G60" s="75">
        <f aca="true" t="shared" si="9" ref="G60:L60">SUM(G61:G62)</f>
        <v>412118</v>
      </c>
      <c r="H60" s="75">
        <f t="shared" si="9"/>
        <v>0</v>
      </c>
      <c r="I60" s="75">
        <f t="shared" si="9"/>
        <v>0</v>
      </c>
      <c r="J60" s="75">
        <f t="shared" si="9"/>
        <v>0</v>
      </c>
      <c r="K60" s="75">
        <f t="shared" si="9"/>
        <v>0</v>
      </c>
      <c r="L60" s="75">
        <f t="shared" si="9"/>
        <v>332118</v>
      </c>
      <c r="M60" s="45">
        <f t="shared" si="2"/>
        <v>80000</v>
      </c>
      <c r="N60" s="223"/>
    </row>
    <row r="61" spans="1:14" s="13" customFormat="1" ht="33.75" customHeight="1">
      <c r="A61" s="53" t="s">
        <v>185</v>
      </c>
      <c r="B61" s="65" t="s">
        <v>189</v>
      </c>
      <c r="C61" s="64" t="s">
        <v>163</v>
      </c>
      <c r="D61" s="64" t="s">
        <v>245</v>
      </c>
      <c r="E61" s="65" t="s">
        <v>174</v>
      </c>
      <c r="F61" s="66" t="s">
        <v>237</v>
      </c>
      <c r="G61" s="71">
        <v>321368</v>
      </c>
      <c r="H61" s="57"/>
      <c r="I61" s="57"/>
      <c r="J61" s="57"/>
      <c r="K61" s="57"/>
      <c r="L61" s="76">
        <v>321368</v>
      </c>
      <c r="M61" s="45">
        <f t="shared" si="2"/>
        <v>0</v>
      </c>
      <c r="N61" s="223"/>
    </row>
    <row r="62" spans="1:14" ht="30" customHeight="1">
      <c r="A62" s="53" t="s">
        <v>45</v>
      </c>
      <c r="B62" s="65" t="s">
        <v>189</v>
      </c>
      <c r="C62" s="64" t="s">
        <v>163</v>
      </c>
      <c r="D62" s="64" t="s">
        <v>245</v>
      </c>
      <c r="E62" s="65" t="s">
        <v>174</v>
      </c>
      <c r="F62" s="55" t="s">
        <v>98</v>
      </c>
      <c r="G62" s="68">
        <v>90750</v>
      </c>
      <c r="H62" s="69"/>
      <c r="I62" s="69"/>
      <c r="J62" s="69"/>
      <c r="K62" s="69"/>
      <c r="L62" s="68">
        <v>10750</v>
      </c>
      <c r="M62" s="45">
        <f t="shared" si="2"/>
        <v>80000</v>
      </c>
      <c r="N62" s="218"/>
    </row>
    <row r="63" spans="1:14" ht="15.75">
      <c r="A63" s="77" t="s">
        <v>143</v>
      </c>
      <c r="B63" s="65" t="s">
        <v>189</v>
      </c>
      <c r="C63" s="64" t="s">
        <v>163</v>
      </c>
      <c r="D63" s="64" t="s">
        <v>245</v>
      </c>
      <c r="E63" s="63" t="s">
        <v>175</v>
      </c>
      <c r="F63" s="55"/>
      <c r="G63" s="150">
        <f aca="true" t="shared" si="10" ref="G63:L63">SUM(G64:G67)</f>
        <v>1529097</v>
      </c>
      <c r="H63" s="150">
        <f t="shared" si="10"/>
        <v>0</v>
      </c>
      <c r="I63" s="150">
        <f t="shared" si="10"/>
        <v>0</v>
      </c>
      <c r="J63" s="150">
        <f t="shared" si="10"/>
        <v>0</v>
      </c>
      <c r="K63" s="150">
        <f t="shared" si="10"/>
        <v>0</v>
      </c>
      <c r="L63" s="150">
        <f t="shared" si="10"/>
        <v>475046.13999999996</v>
      </c>
      <c r="M63" s="45">
        <f t="shared" si="2"/>
        <v>1054050.86</v>
      </c>
      <c r="N63" s="218"/>
    </row>
    <row r="64" spans="1:14" ht="38.25" customHeight="1">
      <c r="A64" s="78" t="s">
        <v>192</v>
      </c>
      <c r="B64" s="65" t="s">
        <v>189</v>
      </c>
      <c r="C64" s="64" t="s">
        <v>163</v>
      </c>
      <c r="D64" s="64" t="s">
        <v>245</v>
      </c>
      <c r="E64" s="65" t="s">
        <v>175</v>
      </c>
      <c r="F64" s="55" t="s">
        <v>87</v>
      </c>
      <c r="G64" s="68">
        <v>1335434</v>
      </c>
      <c r="H64" s="69"/>
      <c r="I64" s="69"/>
      <c r="J64" s="69"/>
      <c r="K64" s="69"/>
      <c r="L64" s="56">
        <v>289572.49</v>
      </c>
      <c r="M64" s="45">
        <f t="shared" si="2"/>
        <v>1045861.51</v>
      </c>
      <c r="N64" s="218"/>
    </row>
    <row r="65" spans="1:14" ht="38.25" customHeight="1">
      <c r="A65" s="78" t="s">
        <v>186</v>
      </c>
      <c r="B65" s="65" t="s">
        <v>189</v>
      </c>
      <c r="C65" s="64" t="s">
        <v>163</v>
      </c>
      <c r="D65" s="64" t="s">
        <v>245</v>
      </c>
      <c r="E65" s="65" t="s">
        <v>175</v>
      </c>
      <c r="F65" s="55" t="s">
        <v>99</v>
      </c>
      <c r="G65" s="68">
        <v>177290</v>
      </c>
      <c r="H65" s="69"/>
      <c r="I65" s="69"/>
      <c r="J65" s="69"/>
      <c r="K65" s="69"/>
      <c r="L65" s="56">
        <v>177290</v>
      </c>
      <c r="M65" s="45">
        <f t="shared" si="2"/>
        <v>0</v>
      </c>
      <c r="N65" s="218"/>
    </row>
    <row r="66" spans="1:14" ht="18" customHeight="1">
      <c r="A66" s="78" t="s">
        <v>187</v>
      </c>
      <c r="B66" s="65" t="s">
        <v>189</v>
      </c>
      <c r="C66" s="64" t="s">
        <v>163</v>
      </c>
      <c r="D66" s="64" t="s">
        <v>245</v>
      </c>
      <c r="E66" s="65" t="s">
        <v>175</v>
      </c>
      <c r="F66" s="55" t="s">
        <v>100</v>
      </c>
      <c r="G66" s="68">
        <v>14695.5</v>
      </c>
      <c r="H66" s="69"/>
      <c r="I66" s="69"/>
      <c r="J66" s="69"/>
      <c r="K66" s="69"/>
      <c r="L66" s="56">
        <v>7599.05</v>
      </c>
      <c r="M66" s="45">
        <f t="shared" si="2"/>
        <v>7096.45</v>
      </c>
      <c r="N66" s="218"/>
    </row>
    <row r="67" spans="1:14" s="13" customFormat="1" ht="29.25" customHeight="1">
      <c r="A67" s="59" t="s">
        <v>46</v>
      </c>
      <c r="B67" s="65" t="s">
        <v>189</v>
      </c>
      <c r="C67" s="64" t="s">
        <v>163</v>
      </c>
      <c r="D67" s="64" t="s">
        <v>245</v>
      </c>
      <c r="E67" s="65" t="s">
        <v>175</v>
      </c>
      <c r="F67" s="66" t="s">
        <v>101</v>
      </c>
      <c r="G67" s="58">
        <v>1677.5</v>
      </c>
      <c r="H67" s="58"/>
      <c r="I67" s="58"/>
      <c r="J67" s="58"/>
      <c r="K67" s="58"/>
      <c r="L67" s="58">
        <v>584.6</v>
      </c>
      <c r="M67" s="45">
        <f t="shared" si="2"/>
        <v>1092.9</v>
      </c>
      <c r="N67" s="223"/>
    </row>
    <row r="68" spans="1:14" s="13" customFormat="1" ht="15.75">
      <c r="A68" s="73" t="s">
        <v>142</v>
      </c>
      <c r="B68" s="65" t="s">
        <v>189</v>
      </c>
      <c r="C68" s="64" t="s">
        <v>163</v>
      </c>
      <c r="D68" s="64" t="s">
        <v>245</v>
      </c>
      <c r="E68" s="63" t="s">
        <v>176</v>
      </c>
      <c r="F68" s="66"/>
      <c r="G68" s="79">
        <f aca="true" t="shared" si="11" ref="G68:L68">SUM(G69:G72)</f>
        <v>248345.54</v>
      </c>
      <c r="H68" s="79">
        <f t="shared" si="11"/>
        <v>0</v>
      </c>
      <c r="I68" s="79">
        <f t="shared" si="11"/>
        <v>0</v>
      </c>
      <c r="J68" s="79">
        <f t="shared" si="11"/>
        <v>0</v>
      </c>
      <c r="K68" s="79">
        <f t="shared" si="11"/>
        <v>0</v>
      </c>
      <c r="L68" s="79">
        <f t="shared" si="11"/>
        <v>116163.64</v>
      </c>
      <c r="M68" s="45">
        <f t="shared" si="2"/>
        <v>132181.90000000002</v>
      </c>
      <c r="N68" s="225"/>
    </row>
    <row r="69" spans="1:14" s="6" customFormat="1" ht="30.75">
      <c r="A69" s="78" t="s">
        <v>48</v>
      </c>
      <c r="B69" s="65" t="s">
        <v>189</v>
      </c>
      <c r="C69" s="64" t="s">
        <v>163</v>
      </c>
      <c r="D69" s="64" t="s">
        <v>245</v>
      </c>
      <c r="E69" s="65" t="s">
        <v>176</v>
      </c>
      <c r="F69" s="80" t="s">
        <v>103</v>
      </c>
      <c r="G69" s="71"/>
      <c r="H69" s="57"/>
      <c r="I69" s="57"/>
      <c r="J69" s="57"/>
      <c r="K69" s="57"/>
      <c r="L69" s="76"/>
      <c r="M69" s="45">
        <f t="shared" si="2"/>
        <v>0</v>
      </c>
      <c r="N69" s="226"/>
    </row>
    <row r="70" spans="1:14" s="6" customFormat="1" ht="35.25" customHeight="1">
      <c r="A70" s="78" t="s">
        <v>118</v>
      </c>
      <c r="B70" s="65" t="s">
        <v>189</v>
      </c>
      <c r="C70" s="64" t="s">
        <v>163</v>
      </c>
      <c r="D70" s="64" t="s">
        <v>245</v>
      </c>
      <c r="E70" s="65" t="s">
        <v>176</v>
      </c>
      <c r="F70" s="80" t="s">
        <v>119</v>
      </c>
      <c r="G70" s="71"/>
      <c r="H70" s="57"/>
      <c r="I70" s="57"/>
      <c r="J70" s="57"/>
      <c r="K70" s="57"/>
      <c r="L70" s="56"/>
      <c r="M70" s="45">
        <f t="shared" si="2"/>
        <v>0</v>
      </c>
      <c r="N70" s="226"/>
    </row>
    <row r="71" spans="1:14" s="6" customFormat="1" ht="30.75">
      <c r="A71" s="78" t="s">
        <v>47</v>
      </c>
      <c r="B71" s="65" t="s">
        <v>189</v>
      </c>
      <c r="C71" s="64" t="s">
        <v>163</v>
      </c>
      <c r="D71" s="64" t="s">
        <v>245</v>
      </c>
      <c r="E71" s="65" t="s">
        <v>176</v>
      </c>
      <c r="F71" s="80" t="s">
        <v>102</v>
      </c>
      <c r="G71" s="155">
        <v>183498.54</v>
      </c>
      <c r="H71" s="57"/>
      <c r="I71" s="57"/>
      <c r="J71" s="57"/>
      <c r="K71" s="57"/>
      <c r="L71" s="56">
        <f>106158.9-15225</f>
        <v>90933.9</v>
      </c>
      <c r="M71" s="45">
        <f t="shared" si="2"/>
        <v>92564.64000000001</v>
      </c>
      <c r="N71" s="227"/>
    </row>
    <row r="72" spans="1:14" s="6" customFormat="1" ht="31.5" customHeight="1">
      <c r="A72" s="78" t="s">
        <v>49</v>
      </c>
      <c r="B72" s="65" t="s">
        <v>189</v>
      </c>
      <c r="C72" s="64" t="s">
        <v>163</v>
      </c>
      <c r="D72" s="64" t="s">
        <v>245</v>
      </c>
      <c r="E72" s="67" t="s">
        <v>176</v>
      </c>
      <c r="F72" s="63" t="s">
        <v>104</v>
      </c>
      <c r="G72" s="165">
        <f aca="true" t="shared" si="12" ref="G72:L72">G73+G74+G75</f>
        <v>64847</v>
      </c>
      <c r="H72" s="165">
        <f t="shared" si="12"/>
        <v>0</v>
      </c>
      <c r="I72" s="165">
        <f t="shared" si="12"/>
        <v>0</v>
      </c>
      <c r="J72" s="165">
        <f t="shared" si="12"/>
        <v>0</v>
      </c>
      <c r="K72" s="165">
        <f t="shared" si="12"/>
        <v>0</v>
      </c>
      <c r="L72" s="165">
        <f t="shared" si="12"/>
        <v>25229.74</v>
      </c>
      <c r="M72" s="45">
        <f t="shared" si="2"/>
        <v>39617.259999999995</v>
      </c>
      <c r="N72" s="227"/>
    </row>
    <row r="73" spans="1:14" s="6" customFormat="1" ht="15.75">
      <c r="A73" s="78" t="s">
        <v>68</v>
      </c>
      <c r="B73" s="65"/>
      <c r="C73" s="64"/>
      <c r="D73" s="64"/>
      <c r="E73" s="65"/>
      <c r="F73" s="80"/>
      <c r="G73" s="71">
        <v>45267</v>
      </c>
      <c r="H73" s="57"/>
      <c r="I73" s="57"/>
      <c r="J73" s="57"/>
      <c r="K73" s="57"/>
      <c r="L73" s="56">
        <v>19879.74</v>
      </c>
      <c r="M73" s="45">
        <f t="shared" si="2"/>
        <v>25387.26</v>
      </c>
      <c r="N73" s="226"/>
    </row>
    <row r="74" spans="1:14" s="6" customFormat="1" ht="30.75">
      <c r="A74" s="78" t="s">
        <v>314</v>
      </c>
      <c r="B74" s="65"/>
      <c r="C74" s="64"/>
      <c r="D74" s="64"/>
      <c r="E74" s="65"/>
      <c r="F74" s="80"/>
      <c r="G74" s="71">
        <v>19580</v>
      </c>
      <c r="H74" s="57"/>
      <c r="I74" s="57"/>
      <c r="J74" s="57"/>
      <c r="K74" s="57"/>
      <c r="L74" s="56">
        <v>5350</v>
      </c>
      <c r="M74" s="45">
        <f t="shared" si="2"/>
        <v>14230</v>
      </c>
      <c r="N74" s="227"/>
    </row>
    <row r="75" spans="1:14" s="6" customFormat="1" ht="30.75">
      <c r="A75" s="78" t="s">
        <v>67</v>
      </c>
      <c r="B75" s="65"/>
      <c r="C75" s="64"/>
      <c r="D75" s="64"/>
      <c r="E75" s="65"/>
      <c r="F75" s="80"/>
      <c r="G75" s="71"/>
      <c r="H75" s="57"/>
      <c r="I75" s="57"/>
      <c r="J75" s="57"/>
      <c r="K75" s="57"/>
      <c r="L75" s="56"/>
      <c r="M75" s="45">
        <f t="shared" si="2"/>
        <v>0</v>
      </c>
      <c r="N75" s="227"/>
    </row>
    <row r="76" spans="1:14" s="6" customFormat="1" ht="15.75">
      <c r="A76" s="81" t="s">
        <v>152</v>
      </c>
      <c r="B76" s="65" t="s">
        <v>189</v>
      </c>
      <c r="C76" s="64" t="s">
        <v>163</v>
      </c>
      <c r="D76" s="64" t="s">
        <v>245</v>
      </c>
      <c r="E76" s="63" t="s">
        <v>177</v>
      </c>
      <c r="F76" s="80"/>
      <c r="G76" s="75">
        <f aca="true" t="shared" si="13" ref="G76:L76">SUM(G77:G81)</f>
        <v>523893.56000000006</v>
      </c>
      <c r="H76" s="75">
        <f t="shared" si="13"/>
        <v>0</v>
      </c>
      <c r="I76" s="75">
        <f t="shared" si="13"/>
        <v>0</v>
      </c>
      <c r="J76" s="75">
        <f t="shared" si="13"/>
        <v>0</v>
      </c>
      <c r="K76" s="75">
        <f t="shared" si="13"/>
        <v>0</v>
      </c>
      <c r="L76" s="75">
        <f t="shared" si="13"/>
        <v>375828.72000000003</v>
      </c>
      <c r="M76" s="45">
        <f t="shared" si="2"/>
        <v>148064.84000000003</v>
      </c>
      <c r="N76" s="227"/>
    </row>
    <row r="77" spans="1:15" s="3" customFormat="1" ht="45">
      <c r="A77" s="53" t="s">
        <v>188</v>
      </c>
      <c r="B77" s="65" t="s">
        <v>189</v>
      </c>
      <c r="C77" s="64" t="s">
        <v>163</v>
      </c>
      <c r="D77" s="64" t="s">
        <v>245</v>
      </c>
      <c r="E77" s="65" t="s">
        <v>177</v>
      </c>
      <c r="F77" s="47" t="s">
        <v>237</v>
      </c>
      <c r="G77" s="51">
        <v>256403.4</v>
      </c>
      <c r="H77" s="52"/>
      <c r="I77" s="52"/>
      <c r="J77" s="52"/>
      <c r="K77" s="52"/>
      <c r="L77" s="56">
        <v>193948.4</v>
      </c>
      <c r="M77" s="45">
        <f t="shared" si="2"/>
        <v>62455</v>
      </c>
      <c r="N77" s="219"/>
      <c r="O77" s="115"/>
    </row>
    <row r="78" spans="1:15" s="3" customFormat="1" ht="45">
      <c r="A78" s="53" t="s">
        <v>1</v>
      </c>
      <c r="B78" s="65" t="s">
        <v>189</v>
      </c>
      <c r="C78" s="64" t="s">
        <v>163</v>
      </c>
      <c r="D78" s="64" t="s">
        <v>245</v>
      </c>
      <c r="E78" s="65" t="s">
        <v>177</v>
      </c>
      <c r="F78" s="47" t="s">
        <v>0</v>
      </c>
      <c r="G78" s="51"/>
      <c r="H78" s="52"/>
      <c r="I78" s="52"/>
      <c r="J78" s="52"/>
      <c r="K78" s="52"/>
      <c r="L78" s="56"/>
      <c r="M78" s="45">
        <f t="shared" si="2"/>
        <v>0</v>
      </c>
      <c r="N78" s="219"/>
      <c r="O78" s="115"/>
    </row>
    <row r="79" spans="1:14" s="3" customFormat="1" ht="30">
      <c r="A79" s="60" t="s">
        <v>50</v>
      </c>
      <c r="B79" s="65" t="s">
        <v>189</v>
      </c>
      <c r="C79" s="64" t="s">
        <v>163</v>
      </c>
      <c r="D79" s="64" t="s">
        <v>245</v>
      </c>
      <c r="E79" s="65" t="s">
        <v>177</v>
      </c>
      <c r="F79" s="47" t="s">
        <v>105</v>
      </c>
      <c r="G79" s="52"/>
      <c r="H79" s="52"/>
      <c r="I79" s="57"/>
      <c r="J79" s="57"/>
      <c r="K79" s="57"/>
      <c r="L79" s="56"/>
      <c r="M79" s="45">
        <f t="shared" si="2"/>
        <v>0</v>
      </c>
      <c r="N79" s="219"/>
    </row>
    <row r="80" spans="1:14" s="3" customFormat="1" ht="15.75">
      <c r="A80" s="60" t="s">
        <v>51</v>
      </c>
      <c r="B80" s="65" t="s">
        <v>189</v>
      </c>
      <c r="C80" s="64" t="s">
        <v>163</v>
      </c>
      <c r="D80" s="64" t="s">
        <v>245</v>
      </c>
      <c r="E80" s="65" t="s">
        <v>177</v>
      </c>
      <c r="F80" s="47" t="s">
        <v>106</v>
      </c>
      <c r="G80" s="52">
        <v>120333</v>
      </c>
      <c r="H80" s="52"/>
      <c r="I80" s="57"/>
      <c r="J80" s="57"/>
      <c r="K80" s="57"/>
      <c r="L80" s="56">
        <v>89333</v>
      </c>
      <c r="M80" s="45">
        <f t="shared" si="2"/>
        <v>31000</v>
      </c>
      <c r="N80" s="219"/>
    </row>
    <row r="81" spans="1:14" s="3" customFormat="1" ht="44.25" customHeight="1">
      <c r="A81" s="61" t="s">
        <v>193</v>
      </c>
      <c r="B81" s="65" t="s">
        <v>189</v>
      </c>
      <c r="C81" s="64" t="s">
        <v>163</v>
      </c>
      <c r="D81" s="64" t="s">
        <v>245</v>
      </c>
      <c r="E81" s="65" t="s">
        <v>177</v>
      </c>
      <c r="F81" s="47" t="s">
        <v>108</v>
      </c>
      <c r="G81" s="155">
        <f aca="true" t="shared" si="14" ref="G81:L81">G82+G83+G84</f>
        <v>147157.16</v>
      </c>
      <c r="H81" s="208">
        <f t="shared" si="14"/>
        <v>0</v>
      </c>
      <c r="I81" s="208">
        <f t="shared" si="14"/>
        <v>0</v>
      </c>
      <c r="J81" s="208">
        <f t="shared" si="14"/>
        <v>0</v>
      </c>
      <c r="K81" s="208">
        <f t="shared" si="14"/>
        <v>0</v>
      </c>
      <c r="L81" s="155">
        <f t="shared" si="14"/>
        <v>92547.32</v>
      </c>
      <c r="M81" s="45">
        <f t="shared" si="2"/>
        <v>54609.84</v>
      </c>
      <c r="N81" s="220"/>
    </row>
    <row r="82" spans="1:14" s="3" customFormat="1" ht="28.5" customHeight="1">
      <c r="A82" s="61" t="s">
        <v>249</v>
      </c>
      <c r="B82" s="65"/>
      <c r="C82" s="64"/>
      <c r="D82" s="64"/>
      <c r="E82" s="65"/>
      <c r="F82" s="47"/>
      <c r="G82" s="83">
        <v>37500</v>
      </c>
      <c r="H82" s="52"/>
      <c r="I82" s="52"/>
      <c r="J82" s="52"/>
      <c r="K82" s="52"/>
      <c r="L82" s="51">
        <v>39373.29</v>
      </c>
      <c r="M82" s="45">
        <f t="shared" si="2"/>
        <v>-1873.2900000000009</v>
      </c>
      <c r="N82" s="220"/>
    </row>
    <row r="83" spans="1:14" s="3" customFormat="1" ht="29.25" customHeight="1">
      <c r="A83" s="61" t="s">
        <v>250</v>
      </c>
      <c r="B83" s="65"/>
      <c r="C83" s="64"/>
      <c r="D83" s="64"/>
      <c r="E83" s="65"/>
      <c r="F83" s="47"/>
      <c r="G83" s="51">
        <v>17500</v>
      </c>
      <c r="H83" s="52"/>
      <c r="I83" s="52"/>
      <c r="J83" s="52"/>
      <c r="K83" s="52"/>
      <c r="L83" s="51">
        <v>2016.03</v>
      </c>
      <c r="M83" s="45">
        <f t="shared" si="2"/>
        <v>15483.97</v>
      </c>
      <c r="N83" s="220"/>
    </row>
    <row r="84" spans="1:14" s="3" customFormat="1" ht="24.75" customHeight="1">
      <c r="A84" s="61" t="s">
        <v>251</v>
      </c>
      <c r="B84" s="65"/>
      <c r="C84" s="64"/>
      <c r="D84" s="64"/>
      <c r="E84" s="65"/>
      <c r="F84" s="47"/>
      <c r="G84" s="51">
        <v>92157.16</v>
      </c>
      <c r="H84" s="52"/>
      <c r="I84" s="52"/>
      <c r="J84" s="52"/>
      <c r="K84" s="52"/>
      <c r="L84" s="51">
        <v>51158</v>
      </c>
      <c r="M84" s="45">
        <f t="shared" si="2"/>
        <v>40999.16</v>
      </c>
      <c r="N84" s="220"/>
    </row>
    <row r="85" spans="1:14" s="3" customFormat="1" ht="25.5" customHeight="1">
      <c r="A85" s="84" t="s">
        <v>145</v>
      </c>
      <c r="B85" s="46" t="s">
        <v>189</v>
      </c>
      <c r="C85" s="18" t="s">
        <v>163</v>
      </c>
      <c r="D85" s="18"/>
      <c r="E85" s="46" t="s">
        <v>179</v>
      </c>
      <c r="F85" s="85"/>
      <c r="G85" s="75">
        <f aca="true" t="shared" si="15" ref="G85:L85">G95+G96+G86+G87+G88</f>
        <v>128000</v>
      </c>
      <c r="H85" s="75">
        <f t="shared" si="15"/>
        <v>0</v>
      </c>
      <c r="I85" s="75">
        <f t="shared" si="15"/>
        <v>0</v>
      </c>
      <c r="J85" s="75">
        <f t="shared" si="15"/>
        <v>0</v>
      </c>
      <c r="K85" s="75">
        <f t="shared" si="15"/>
        <v>0</v>
      </c>
      <c r="L85" s="75">
        <f t="shared" si="15"/>
        <v>5768.77</v>
      </c>
      <c r="M85" s="45">
        <f t="shared" si="2"/>
        <v>122231.23</v>
      </c>
      <c r="N85" s="220"/>
    </row>
    <row r="86" spans="1:14" s="3" customFormat="1" ht="37.5" customHeight="1">
      <c r="A86" s="61" t="s">
        <v>54</v>
      </c>
      <c r="B86" s="49" t="s">
        <v>189</v>
      </c>
      <c r="C86" s="64" t="s">
        <v>163</v>
      </c>
      <c r="D86" s="64" t="s">
        <v>245</v>
      </c>
      <c r="E86" s="49" t="s">
        <v>179</v>
      </c>
      <c r="F86" s="47" t="s">
        <v>111</v>
      </c>
      <c r="G86" s="51">
        <v>10000</v>
      </c>
      <c r="H86" s="52"/>
      <c r="I86" s="52"/>
      <c r="J86" s="52"/>
      <c r="K86" s="52"/>
      <c r="L86" s="56">
        <v>2375</v>
      </c>
      <c r="M86" s="45">
        <f t="shared" si="2"/>
        <v>7625</v>
      </c>
      <c r="N86" s="228"/>
    </row>
    <row r="87" spans="1:14" s="3" customFormat="1" ht="34.5" customHeight="1">
      <c r="A87" s="61" t="s">
        <v>53</v>
      </c>
      <c r="B87" s="49" t="s">
        <v>189</v>
      </c>
      <c r="C87" s="64" t="s">
        <v>163</v>
      </c>
      <c r="D87" s="64" t="s">
        <v>245</v>
      </c>
      <c r="E87" s="49" t="s">
        <v>179</v>
      </c>
      <c r="F87" s="47" t="s">
        <v>110</v>
      </c>
      <c r="G87" s="51">
        <v>115000</v>
      </c>
      <c r="H87" s="52"/>
      <c r="I87" s="52"/>
      <c r="J87" s="52"/>
      <c r="K87" s="52"/>
      <c r="L87" s="56">
        <v>2500</v>
      </c>
      <c r="M87" s="45">
        <f aca="true" t="shared" si="16" ref="M87:M155">G87-L87</f>
        <v>112500</v>
      </c>
      <c r="N87" s="219"/>
    </row>
    <row r="88" spans="1:14" s="3" customFormat="1" ht="30" customHeight="1">
      <c r="A88" s="61" t="s">
        <v>296</v>
      </c>
      <c r="B88" s="49" t="s">
        <v>189</v>
      </c>
      <c r="C88" s="64" t="s">
        <v>163</v>
      </c>
      <c r="D88" s="64" t="s">
        <v>245</v>
      </c>
      <c r="E88" s="49" t="s">
        <v>179</v>
      </c>
      <c r="F88" s="47" t="s">
        <v>113</v>
      </c>
      <c r="G88" s="51"/>
      <c r="H88" s="52"/>
      <c r="I88" s="52"/>
      <c r="J88" s="52"/>
      <c r="K88" s="52"/>
      <c r="L88" s="56"/>
      <c r="M88" s="45">
        <f t="shared" si="16"/>
        <v>0</v>
      </c>
      <c r="N88" s="219"/>
    </row>
    <row r="89" spans="1:14" s="3" customFormat="1" ht="23.25" customHeight="1">
      <c r="A89" s="60"/>
      <c r="B89" s="67" t="s">
        <v>189</v>
      </c>
      <c r="C89" s="18" t="s">
        <v>163</v>
      </c>
      <c r="D89" s="18" t="s">
        <v>245</v>
      </c>
      <c r="E89" s="63" t="s">
        <v>136</v>
      </c>
      <c r="F89" s="47"/>
      <c r="G89" s="75">
        <f aca="true" t="shared" si="17" ref="G89:L89">G90+G91</f>
        <v>304130</v>
      </c>
      <c r="H89" s="75" t="e">
        <f t="shared" si="17"/>
        <v>#REF!</v>
      </c>
      <c r="I89" s="75" t="e">
        <f t="shared" si="17"/>
        <v>#REF!</v>
      </c>
      <c r="J89" s="75" t="e">
        <f t="shared" si="17"/>
        <v>#REF!</v>
      </c>
      <c r="K89" s="75" t="e">
        <f t="shared" si="17"/>
        <v>#REF!</v>
      </c>
      <c r="L89" s="75">
        <f t="shared" si="17"/>
        <v>165304</v>
      </c>
      <c r="M89" s="45">
        <f t="shared" si="16"/>
        <v>138826</v>
      </c>
      <c r="N89" s="219"/>
    </row>
    <row r="90" spans="1:14" s="3" customFormat="1" ht="23.25" customHeight="1">
      <c r="A90" s="60" t="s">
        <v>135</v>
      </c>
      <c r="B90" s="65" t="s">
        <v>189</v>
      </c>
      <c r="C90" s="64" t="s">
        <v>163</v>
      </c>
      <c r="D90" s="64" t="s">
        <v>247</v>
      </c>
      <c r="E90" s="67" t="s">
        <v>180</v>
      </c>
      <c r="F90" s="47" t="s">
        <v>95</v>
      </c>
      <c r="G90" s="34">
        <v>75060</v>
      </c>
      <c r="H90" s="52"/>
      <c r="I90" s="52"/>
      <c r="J90" s="52"/>
      <c r="K90" s="52"/>
      <c r="L90" s="51">
        <v>23560</v>
      </c>
      <c r="M90" s="45">
        <f t="shared" si="16"/>
        <v>51500</v>
      </c>
      <c r="N90" s="228"/>
    </row>
    <row r="91" spans="1:14" s="3" customFormat="1" ht="23.25" customHeight="1">
      <c r="A91" s="60" t="s">
        <v>253</v>
      </c>
      <c r="B91" s="65" t="s">
        <v>189</v>
      </c>
      <c r="C91" s="64" t="s">
        <v>163</v>
      </c>
      <c r="D91" s="64" t="s">
        <v>245</v>
      </c>
      <c r="E91" s="67" t="s">
        <v>181</v>
      </c>
      <c r="F91" s="47"/>
      <c r="G91" s="75">
        <f>G92+G93</f>
        <v>229070</v>
      </c>
      <c r="H91" s="75" t="e">
        <f>H92+H93+#REF!</f>
        <v>#REF!</v>
      </c>
      <c r="I91" s="75" t="e">
        <f>I92+I93+#REF!</f>
        <v>#REF!</v>
      </c>
      <c r="J91" s="75" t="e">
        <f>J92+J93+#REF!</f>
        <v>#REF!</v>
      </c>
      <c r="K91" s="75" t="e">
        <f>K92+K93+#REF!</f>
        <v>#REF!</v>
      </c>
      <c r="L91" s="75">
        <f>L92+L93</f>
        <v>141744</v>
      </c>
      <c r="M91" s="45">
        <f t="shared" si="16"/>
        <v>87326</v>
      </c>
      <c r="N91" s="228"/>
    </row>
    <row r="92" spans="1:14" s="3" customFormat="1" ht="26.25" customHeight="1">
      <c r="A92" s="60" t="s">
        <v>88</v>
      </c>
      <c r="B92" s="65" t="s">
        <v>189</v>
      </c>
      <c r="C92" s="64" t="s">
        <v>163</v>
      </c>
      <c r="D92" s="64" t="s">
        <v>245</v>
      </c>
      <c r="E92" s="65" t="s">
        <v>181</v>
      </c>
      <c r="F92" s="47" t="s">
        <v>112</v>
      </c>
      <c r="G92" s="51">
        <v>79920</v>
      </c>
      <c r="H92" s="52"/>
      <c r="I92" s="52"/>
      <c r="J92" s="52"/>
      <c r="K92" s="52"/>
      <c r="L92" s="56">
        <v>28606</v>
      </c>
      <c r="M92" s="45">
        <f t="shared" si="16"/>
        <v>51314</v>
      </c>
      <c r="N92" s="228"/>
    </row>
    <row r="93" spans="1:14" s="3" customFormat="1" ht="15.75">
      <c r="A93" s="60" t="s">
        <v>89</v>
      </c>
      <c r="B93" s="65" t="s">
        <v>189</v>
      </c>
      <c r="C93" s="64" t="s">
        <v>163</v>
      </c>
      <c r="D93" s="64" t="s">
        <v>245</v>
      </c>
      <c r="E93" s="65" t="s">
        <v>181</v>
      </c>
      <c r="F93" s="47" t="s">
        <v>97</v>
      </c>
      <c r="G93" s="51">
        <v>149150</v>
      </c>
      <c r="H93" s="52"/>
      <c r="I93" s="52"/>
      <c r="J93" s="52"/>
      <c r="K93" s="52"/>
      <c r="L93" s="56">
        <v>113138</v>
      </c>
      <c r="M93" s="45">
        <f t="shared" si="16"/>
        <v>36012</v>
      </c>
      <c r="N93" s="219"/>
    </row>
    <row r="94" spans="1:14" s="3" customFormat="1" ht="15.75">
      <c r="A94" s="60"/>
      <c r="B94" s="67" t="s">
        <v>189</v>
      </c>
      <c r="C94" s="18" t="s">
        <v>163</v>
      </c>
      <c r="D94" s="18" t="s">
        <v>327</v>
      </c>
      <c r="E94" s="67" t="s">
        <v>328</v>
      </c>
      <c r="F94" s="47"/>
      <c r="G94" s="34">
        <v>313427</v>
      </c>
      <c r="H94" s="52"/>
      <c r="I94" s="52"/>
      <c r="J94" s="52"/>
      <c r="K94" s="52"/>
      <c r="L94" s="56"/>
      <c r="M94" s="45"/>
      <c r="N94" s="219"/>
    </row>
    <row r="95" spans="1:14" s="3" customFormat="1" ht="30" customHeight="1">
      <c r="A95" s="53" t="s">
        <v>146</v>
      </c>
      <c r="B95" s="49" t="s">
        <v>189</v>
      </c>
      <c r="C95" s="64" t="s">
        <v>163</v>
      </c>
      <c r="D95" s="64" t="s">
        <v>252</v>
      </c>
      <c r="E95" s="49" t="s">
        <v>179</v>
      </c>
      <c r="F95" s="47" t="s">
        <v>147</v>
      </c>
      <c r="G95" s="51"/>
      <c r="H95" s="52"/>
      <c r="I95" s="52"/>
      <c r="J95" s="52"/>
      <c r="K95" s="52"/>
      <c r="L95" s="51"/>
      <c r="M95" s="45">
        <f t="shared" si="16"/>
        <v>0</v>
      </c>
      <c r="N95" s="219"/>
    </row>
    <row r="96" spans="1:14" s="3" customFormat="1" ht="15.75">
      <c r="A96" s="61" t="s">
        <v>52</v>
      </c>
      <c r="B96" s="49" t="s">
        <v>189</v>
      </c>
      <c r="C96" s="64" t="s">
        <v>163</v>
      </c>
      <c r="D96" s="64" t="s">
        <v>252</v>
      </c>
      <c r="E96" s="49" t="s">
        <v>179</v>
      </c>
      <c r="F96" s="47" t="s">
        <v>109</v>
      </c>
      <c r="G96" s="51">
        <v>3000</v>
      </c>
      <c r="H96" s="52"/>
      <c r="I96" s="52"/>
      <c r="J96" s="52"/>
      <c r="K96" s="52"/>
      <c r="L96" s="56">
        <v>893.77</v>
      </c>
      <c r="M96" s="45">
        <f t="shared" si="16"/>
        <v>2106.23</v>
      </c>
      <c r="N96" s="219"/>
    </row>
    <row r="97" spans="1:55" s="149" customFormat="1" ht="27.75" customHeight="1">
      <c r="A97" s="184" t="s">
        <v>254</v>
      </c>
      <c r="B97" s="170" t="s">
        <v>255</v>
      </c>
      <c r="C97" s="172"/>
      <c r="D97" s="172"/>
      <c r="E97" s="172"/>
      <c r="F97" s="172"/>
      <c r="G97" s="178"/>
      <c r="H97" s="178">
        <f>SUM(H98:H99)</f>
        <v>0</v>
      </c>
      <c r="I97" s="178">
        <f>SUM(I98:I99)</f>
        <v>0</v>
      </c>
      <c r="J97" s="178">
        <f>SUM(J98:J99)</f>
        <v>0</v>
      </c>
      <c r="K97" s="178">
        <f>SUM(K98:K99)</f>
        <v>0</v>
      </c>
      <c r="L97" s="178">
        <f>SUM(L98:L99)</f>
        <v>0</v>
      </c>
      <c r="M97" s="174">
        <f t="shared" si="16"/>
        <v>0</v>
      </c>
      <c r="N97" s="229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</row>
    <row r="98" spans="1:55" s="149" customFormat="1" ht="33" customHeight="1">
      <c r="A98" s="156" t="s">
        <v>294</v>
      </c>
      <c r="B98" s="157" t="s">
        <v>255</v>
      </c>
      <c r="C98" s="158" t="s">
        <v>256</v>
      </c>
      <c r="D98" s="158" t="s">
        <v>245</v>
      </c>
      <c r="E98" s="158" t="s">
        <v>179</v>
      </c>
      <c r="F98" s="158" t="s">
        <v>113</v>
      </c>
      <c r="G98" s="153"/>
      <c r="H98" s="159"/>
      <c r="I98" s="159"/>
      <c r="J98" s="159"/>
      <c r="K98" s="159"/>
      <c r="L98" s="153"/>
      <c r="M98" s="45">
        <f t="shared" si="16"/>
        <v>0</v>
      </c>
      <c r="N98" s="229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</row>
    <row r="99" spans="1:55" s="149" customFormat="1" ht="31.5" customHeight="1">
      <c r="A99" s="156" t="s">
        <v>295</v>
      </c>
      <c r="B99" s="157" t="s">
        <v>255</v>
      </c>
      <c r="C99" s="158" t="s">
        <v>18</v>
      </c>
      <c r="D99" s="158" t="s">
        <v>245</v>
      </c>
      <c r="E99" s="158" t="s">
        <v>179</v>
      </c>
      <c r="F99" s="158" t="s">
        <v>113</v>
      </c>
      <c r="G99" s="153"/>
      <c r="H99" s="159"/>
      <c r="I99" s="159"/>
      <c r="J99" s="159"/>
      <c r="K99" s="159"/>
      <c r="L99" s="153"/>
      <c r="M99" s="45">
        <f t="shared" si="16"/>
        <v>0</v>
      </c>
      <c r="N99" s="229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</row>
    <row r="100" spans="1:55" s="149" customFormat="1" ht="36" customHeight="1">
      <c r="A100" s="184" t="s">
        <v>243</v>
      </c>
      <c r="B100" s="170" t="s">
        <v>66</v>
      </c>
      <c r="C100" s="172"/>
      <c r="D100" s="172"/>
      <c r="E100" s="172"/>
      <c r="F100" s="172"/>
      <c r="G100" s="178">
        <f aca="true" t="shared" si="18" ref="G100:L100">G102+G119+G120+G118+G101+G113+G114+G115+G116+G117</f>
        <v>26872929.689999998</v>
      </c>
      <c r="H100" s="178">
        <f t="shared" si="18"/>
        <v>0</v>
      </c>
      <c r="I100" s="178">
        <f t="shared" si="18"/>
        <v>0</v>
      </c>
      <c r="J100" s="178">
        <f t="shared" si="18"/>
        <v>0</v>
      </c>
      <c r="K100" s="178">
        <f t="shared" si="18"/>
        <v>0</v>
      </c>
      <c r="L100" s="178">
        <f t="shared" si="18"/>
        <v>10648143.940000001</v>
      </c>
      <c r="M100" s="174">
        <f t="shared" si="16"/>
        <v>16224785.749999996</v>
      </c>
      <c r="N100" s="213">
        <f>L100/G100*100</f>
        <v>39.624053137616805</v>
      </c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</row>
    <row r="101" spans="1:14" s="3" customFormat="1" ht="15.75">
      <c r="A101" s="78" t="s">
        <v>49</v>
      </c>
      <c r="B101" s="46" t="s">
        <v>66</v>
      </c>
      <c r="C101" s="18" t="s">
        <v>39</v>
      </c>
      <c r="D101" s="18" t="s">
        <v>247</v>
      </c>
      <c r="E101" s="46" t="s">
        <v>176</v>
      </c>
      <c r="F101" s="85" t="s">
        <v>104</v>
      </c>
      <c r="G101" s="34"/>
      <c r="H101" s="34"/>
      <c r="I101" s="34"/>
      <c r="J101" s="34"/>
      <c r="K101" s="34"/>
      <c r="L101" s="34"/>
      <c r="M101" s="45">
        <f t="shared" si="16"/>
        <v>0</v>
      </c>
      <c r="N101" s="219"/>
    </row>
    <row r="102" spans="1:14" s="12" customFormat="1" ht="30.75">
      <c r="A102" s="87" t="s">
        <v>131</v>
      </c>
      <c r="B102" s="67" t="s">
        <v>66</v>
      </c>
      <c r="C102" s="67" t="s">
        <v>39</v>
      </c>
      <c r="D102" s="67" t="s">
        <v>245</v>
      </c>
      <c r="E102" s="67" t="s">
        <v>176</v>
      </c>
      <c r="F102" s="63"/>
      <c r="G102" s="75">
        <f aca="true" t="shared" si="19" ref="G102:L102">G103+G104</f>
        <v>26218564.689999998</v>
      </c>
      <c r="H102" s="75">
        <f t="shared" si="19"/>
        <v>0</v>
      </c>
      <c r="I102" s="75">
        <f t="shared" si="19"/>
        <v>0</v>
      </c>
      <c r="J102" s="75">
        <f t="shared" si="19"/>
        <v>0</v>
      </c>
      <c r="K102" s="75">
        <f t="shared" si="19"/>
        <v>0</v>
      </c>
      <c r="L102" s="75">
        <f t="shared" si="19"/>
        <v>10558227.940000001</v>
      </c>
      <c r="M102" s="45">
        <f t="shared" si="16"/>
        <v>15660336.749999996</v>
      </c>
      <c r="N102" s="230"/>
    </row>
    <row r="103" spans="1:14" s="11" customFormat="1" ht="49.5" customHeight="1">
      <c r="A103" s="88" t="s">
        <v>257</v>
      </c>
      <c r="B103" s="89" t="s">
        <v>66</v>
      </c>
      <c r="C103" s="89" t="s">
        <v>39</v>
      </c>
      <c r="D103" s="89" t="s">
        <v>245</v>
      </c>
      <c r="E103" s="89" t="s">
        <v>176</v>
      </c>
      <c r="F103" s="47" t="s">
        <v>103</v>
      </c>
      <c r="G103" s="75">
        <v>3960173.86</v>
      </c>
      <c r="H103" s="34"/>
      <c r="I103" s="34"/>
      <c r="J103" s="34"/>
      <c r="K103" s="34"/>
      <c r="L103" s="75">
        <v>422371.81</v>
      </c>
      <c r="M103" s="45">
        <f t="shared" si="16"/>
        <v>3537802.05</v>
      </c>
      <c r="N103" s="212"/>
    </row>
    <row r="104" spans="1:14" s="12" customFormat="1" ht="45.75" customHeight="1">
      <c r="A104" s="90" t="s">
        <v>137</v>
      </c>
      <c r="B104" s="89" t="s">
        <v>66</v>
      </c>
      <c r="C104" s="89" t="s">
        <v>39</v>
      </c>
      <c r="D104" s="89" t="s">
        <v>245</v>
      </c>
      <c r="E104" s="89" t="s">
        <v>176</v>
      </c>
      <c r="F104" s="47" t="s">
        <v>104</v>
      </c>
      <c r="G104" s="165">
        <f aca="true" t="shared" si="20" ref="G104:L104">G105+G106+G107+G108+G109+G110+G111+G112</f>
        <v>22258390.83</v>
      </c>
      <c r="H104" s="165">
        <f t="shared" si="20"/>
        <v>0</v>
      </c>
      <c r="I104" s="165">
        <f t="shared" si="20"/>
        <v>0</v>
      </c>
      <c r="J104" s="165">
        <f t="shared" si="20"/>
        <v>0</v>
      </c>
      <c r="K104" s="165">
        <f t="shared" si="20"/>
        <v>0</v>
      </c>
      <c r="L104" s="165">
        <f t="shared" si="20"/>
        <v>10135856.13</v>
      </c>
      <c r="M104" s="45">
        <f t="shared" si="16"/>
        <v>12122534.699999997</v>
      </c>
      <c r="N104" s="231"/>
    </row>
    <row r="105" spans="1:16" s="12" customFormat="1" ht="38.25" customHeight="1">
      <c r="A105" s="90" t="s">
        <v>248</v>
      </c>
      <c r="B105" s="89"/>
      <c r="C105" s="89"/>
      <c r="D105" s="89"/>
      <c r="E105" s="89"/>
      <c r="F105" s="47"/>
      <c r="G105" s="91">
        <v>406355</v>
      </c>
      <c r="H105" s="52"/>
      <c r="I105" s="57"/>
      <c r="J105" s="52"/>
      <c r="K105" s="52"/>
      <c r="L105" s="153">
        <f>9529.15+9479.86+4153+1114.3+2840+654</f>
        <v>27770.31</v>
      </c>
      <c r="M105" s="45">
        <f t="shared" si="16"/>
        <v>378584.69</v>
      </c>
      <c r="N105" s="230"/>
      <c r="P105" s="33"/>
    </row>
    <row r="106" spans="1:16" s="12" customFormat="1" ht="26.25" customHeight="1">
      <c r="A106" s="90" t="s">
        <v>12</v>
      </c>
      <c r="B106" s="89"/>
      <c r="C106" s="89"/>
      <c r="D106" s="89"/>
      <c r="E106" s="89"/>
      <c r="F106" s="47"/>
      <c r="G106" s="91">
        <v>21683511</v>
      </c>
      <c r="H106" s="52"/>
      <c r="I106" s="57"/>
      <c r="J106" s="52"/>
      <c r="K106" s="52"/>
      <c r="L106" s="153">
        <f>186960.8+2576.66+5205.58+1755.9+96063.7+2300.59+13461.38+1772.85+9282839.63+342438.63</f>
        <v>9935375.72</v>
      </c>
      <c r="M106" s="45">
        <f t="shared" si="16"/>
        <v>11748135.28</v>
      </c>
      <c r="N106" s="230"/>
      <c r="O106" s="33"/>
      <c r="P106" s="33"/>
    </row>
    <row r="107" spans="1:16" s="12" customFormat="1" ht="26.25" customHeight="1">
      <c r="A107" s="90" t="s">
        <v>13</v>
      </c>
      <c r="B107" s="89"/>
      <c r="C107" s="89"/>
      <c r="D107" s="89"/>
      <c r="E107" s="89"/>
      <c r="F107" s="47"/>
      <c r="G107" s="91"/>
      <c r="H107" s="52"/>
      <c r="I107" s="57"/>
      <c r="J107" s="52"/>
      <c r="K107" s="52"/>
      <c r="L107" s="153">
        <f>130703.45+21291.41+5390.58+15324.66</f>
        <v>172710.09999999998</v>
      </c>
      <c r="M107" s="45">
        <f t="shared" si="16"/>
        <v>-172710.09999999998</v>
      </c>
      <c r="N107" s="230"/>
      <c r="P107" s="33"/>
    </row>
    <row r="108" spans="1:16" s="12" customFormat="1" ht="26.25" customHeight="1">
      <c r="A108" s="90" t="s">
        <v>334</v>
      </c>
      <c r="B108" s="89"/>
      <c r="C108" s="89"/>
      <c r="D108" s="89"/>
      <c r="E108" s="89"/>
      <c r="F108" s="47"/>
      <c r="G108" s="91">
        <v>13750</v>
      </c>
      <c r="H108" s="52"/>
      <c r="I108" s="57"/>
      <c r="J108" s="52"/>
      <c r="K108" s="52"/>
      <c r="L108" s="153"/>
      <c r="M108" s="45"/>
      <c r="N108" s="230"/>
      <c r="P108" s="33"/>
    </row>
    <row r="109" spans="1:14" s="12" customFormat="1" ht="24" customHeight="1">
      <c r="A109" s="90" t="s">
        <v>258</v>
      </c>
      <c r="B109" s="67"/>
      <c r="C109" s="89"/>
      <c r="D109" s="89"/>
      <c r="E109" s="89"/>
      <c r="F109" s="47"/>
      <c r="G109" s="91"/>
      <c r="H109" s="52"/>
      <c r="I109" s="57"/>
      <c r="J109" s="52"/>
      <c r="K109" s="52"/>
      <c r="L109" s="153"/>
      <c r="M109" s="45">
        <f t="shared" si="16"/>
        <v>0</v>
      </c>
      <c r="N109" s="222"/>
    </row>
    <row r="110" spans="1:14" s="12" customFormat="1" ht="30" customHeight="1">
      <c r="A110" s="90" t="s">
        <v>259</v>
      </c>
      <c r="B110" s="89"/>
      <c r="C110" s="89"/>
      <c r="D110" s="89"/>
      <c r="E110" s="89"/>
      <c r="F110" s="47"/>
      <c r="G110" s="91">
        <v>44065.83</v>
      </c>
      <c r="H110" s="52"/>
      <c r="I110" s="57"/>
      <c r="J110" s="52"/>
      <c r="K110" s="52"/>
      <c r="L110" s="153"/>
      <c r="M110" s="45">
        <f t="shared" si="16"/>
        <v>44065.83</v>
      </c>
      <c r="N110" s="222"/>
    </row>
    <row r="111" spans="1:14" s="12" customFormat="1" ht="34.5" customHeight="1">
      <c r="A111" s="90" t="s">
        <v>73</v>
      </c>
      <c r="B111" s="89"/>
      <c r="C111" s="89"/>
      <c r="D111" s="89"/>
      <c r="E111" s="89"/>
      <c r="F111" s="47"/>
      <c r="G111" s="91">
        <v>62719</v>
      </c>
      <c r="H111" s="52"/>
      <c r="I111" s="57"/>
      <c r="J111" s="52"/>
      <c r="K111" s="52"/>
      <c r="L111" s="153"/>
      <c r="M111" s="45">
        <f t="shared" si="16"/>
        <v>62719</v>
      </c>
      <c r="N111" s="230"/>
    </row>
    <row r="112" spans="1:14" s="12" customFormat="1" ht="34.5" customHeight="1">
      <c r="A112" s="90" t="s">
        <v>335</v>
      </c>
      <c r="B112" s="89"/>
      <c r="C112" s="89"/>
      <c r="D112" s="89"/>
      <c r="E112" s="89"/>
      <c r="F112" s="47"/>
      <c r="G112" s="91">
        <v>47990</v>
      </c>
      <c r="H112" s="52"/>
      <c r="I112" s="57"/>
      <c r="J112" s="52"/>
      <c r="K112" s="52"/>
      <c r="L112" s="153"/>
      <c r="M112" s="45">
        <f t="shared" si="16"/>
        <v>47990</v>
      </c>
      <c r="N112" s="230"/>
    </row>
    <row r="113" spans="1:14" s="12" customFormat="1" ht="18.75" customHeight="1">
      <c r="A113" s="90" t="s">
        <v>152</v>
      </c>
      <c r="B113" s="89" t="s">
        <v>66</v>
      </c>
      <c r="C113" s="89" t="s">
        <v>39</v>
      </c>
      <c r="D113" s="89" t="s">
        <v>245</v>
      </c>
      <c r="E113" s="89" t="s">
        <v>177</v>
      </c>
      <c r="F113" s="47" t="s">
        <v>108</v>
      </c>
      <c r="G113" s="92">
        <v>270000</v>
      </c>
      <c r="H113" s="52"/>
      <c r="I113" s="57"/>
      <c r="J113" s="52"/>
      <c r="K113" s="52"/>
      <c r="L113" s="165"/>
      <c r="M113" s="45">
        <f t="shared" si="16"/>
        <v>270000</v>
      </c>
      <c r="N113" s="222"/>
    </row>
    <row r="114" spans="1:14" s="12" customFormat="1" ht="33" customHeight="1">
      <c r="A114" s="53" t="s">
        <v>19</v>
      </c>
      <c r="B114" s="89" t="s">
        <v>66</v>
      </c>
      <c r="C114" s="89" t="s">
        <v>39</v>
      </c>
      <c r="D114" s="89" t="s">
        <v>245</v>
      </c>
      <c r="E114" s="89" t="s">
        <v>179</v>
      </c>
      <c r="F114" s="89" t="s">
        <v>20</v>
      </c>
      <c r="G114" s="75"/>
      <c r="H114" s="92"/>
      <c r="I114" s="92"/>
      <c r="J114" s="92"/>
      <c r="K114" s="92"/>
      <c r="L114" s="148"/>
      <c r="M114" s="45">
        <f t="shared" si="16"/>
        <v>0</v>
      </c>
      <c r="N114" s="222"/>
    </row>
    <row r="115" spans="1:14" s="12" customFormat="1" ht="25.5" customHeight="1">
      <c r="A115" s="53" t="s">
        <v>241</v>
      </c>
      <c r="B115" s="89" t="s">
        <v>66</v>
      </c>
      <c r="C115" s="89" t="s">
        <v>39</v>
      </c>
      <c r="D115" s="89" t="s">
        <v>245</v>
      </c>
      <c r="E115" s="89" t="s">
        <v>180</v>
      </c>
      <c r="F115" s="89" t="s">
        <v>95</v>
      </c>
      <c r="G115" s="75"/>
      <c r="H115" s="92"/>
      <c r="I115" s="92"/>
      <c r="J115" s="92"/>
      <c r="K115" s="92"/>
      <c r="L115" s="148"/>
      <c r="M115" s="45">
        <f t="shared" si="16"/>
        <v>0</v>
      </c>
      <c r="N115" s="222"/>
    </row>
    <row r="116" spans="1:14" s="12" customFormat="1" ht="28.5" customHeight="1">
      <c r="A116" s="53" t="s">
        <v>242</v>
      </c>
      <c r="B116" s="89" t="s">
        <v>66</v>
      </c>
      <c r="C116" s="89" t="s">
        <v>39</v>
      </c>
      <c r="D116" s="89" t="s">
        <v>245</v>
      </c>
      <c r="E116" s="89" t="s">
        <v>181</v>
      </c>
      <c r="F116" s="89" t="s">
        <v>97</v>
      </c>
      <c r="G116" s="75"/>
      <c r="H116" s="92"/>
      <c r="I116" s="92"/>
      <c r="J116" s="92"/>
      <c r="K116" s="92"/>
      <c r="L116" s="148"/>
      <c r="M116" s="45">
        <f t="shared" si="16"/>
        <v>0</v>
      </c>
      <c r="N116" s="222"/>
    </row>
    <row r="117" spans="1:14" s="12" customFormat="1" ht="28.5" customHeight="1">
      <c r="A117" s="53" t="s">
        <v>336</v>
      </c>
      <c r="B117" s="89" t="s">
        <v>66</v>
      </c>
      <c r="C117" s="89" t="s">
        <v>39</v>
      </c>
      <c r="D117" s="89" t="s">
        <v>329</v>
      </c>
      <c r="E117" s="89" t="s">
        <v>179</v>
      </c>
      <c r="F117" s="89" t="s">
        <v>147</v>
      </c>
      <c r="G117" s="75">
        <v>100000</v>
      </c>
      <c r="H117" s="92"/>
      <c r="I117" s="92"/>
      <c r="J117" s="92"/>
      <c r="K117" s="92"/>
      <c r="L117" s="148">
        <v>87332</v>
      </c>
      <c r="M117" s="45"/>
      <c r="N117" s="222"/>
    </row>
    <row r="118" spans="1:14" s="12" customFormat="1" ht="39" customHeight="1">
      <c r="A118" s="53" t="s">
        <v>146</v>
      </c>
      <c r="B118" s="89" t="s">
        <v>66</v>
      </c>
      <c r="C118" s="89" t="s">
        <v>6</v>
      </c>
      <c r="D118" s="89" t="s">
        <v>252</v>
      </c>
      <c r="E118" s="89" t="s">
        <v>179</v>
      </c>
      <c r="F118" s="89" t="s">
        <v>147</v>
      </c>
      <c r="G118" s="75">
        <v>8007</v>
      </c>
      <c r="H118" s="92"/>
      <c r="I118" s="92"/>
      <c r="J118" s="92"/>
      <c r="K118" s="92"/>
      <c r="L118" s="204">
        <v>2584</v>
      </c>
      <c r="M118" s="45">
        <f t="shared" si="16"/>
        <v>5423</v>
      </c>
      <c r="N118" s="222"/>
    </row>
    <row r="119" spans="1:14" s="12" customFormat="1" ht="15.75">
      <c r="A119" s="48" t="s">
        <v>43</v>
      </c>
      <c r="B119" s="49" t="s">
        <v>66</v>
      </c>
      <c r="C119" s="49" t="s">
        <v>260</v>
      </c>
      <c r="D119" s="49" t="s">
        <v>245</v>
      </c>
      <c r="E119" s="49" t="s">
        <v>179</v>
      </c>
      <c r="F119" s="47" t="s">
        <v>147</v>
      </c>
      <c r="G119" s="75"/>
      <c r="H119" s="93"/>
      <c r="I119" s="93"/>
      <c r="J119" s="93"/>
      <c r="K119" s="93"/>
      <c r="L119" s="79"/>
      <c r="M119" s="45">
        <f t="shared" si="16"/>
        <v>0</v>
      </c>
      <c r="N119" s="230"/>
    </row>
    <row r="120" spans="1:14" s="12" customFormat="1" ht="32.25" customHeight="1">
      <c r="A120" s="73" t="s">
        <v>262</v>
      </c>
      <c r="B120" s="46" t="s">
        <v>66</v>
      </c>
      <c r="C120" s="46" t="s">
        <v>261</v>
      </c>
      <c r="D120" s="46" t="s">
        <v>245</v>
      </c>
      <c r="E120" s="46" t="s">
        <v>179</v>
      </c>
      <c r="F120" s="85" t="s">
        <v>113</v>
      </c>
      <c r="G120" s="34">
        <v>276358</v>
      </c>
      <c r="H120" s="74"/>
      <c r="I120" s="74"/>
      <c r="J120" s="74"/>
      <c r="K120" s="74"/>
      <c r="L120" s="79"/>
      <c r="M120" s="45">
        <f t="shared" si="16"/>
        <v>276358</v>
      </c>
      <c r="N120" s="222"/>
    </row>
    <row r="121" spans="1:14" s="12" customFormat="1" ht="28.5" customHeight="1">
      <c r="A121" s="186" t="s">
        <v>65</v>
      </c>
      <c r="B121" s="166" t="s">
        <v>64</v>
      </c>
      <c r="C121" s="167" t="s">
        <v>69</v>
      </c>
      <c r="D121" s="167" t="s">
        <v>170</v>
      </c>
      <c r="E121" s="187"/>
      <c r="F121" s="187"/>
      <c r="G121" s="188">
        <f aca="true" t="shared" si="21" ref="G121:L121">G122</f>
        <v>442600</v>
      </c>
      <c r="H121" s="188">
        <f t="shared" si="21"/>
        <v>3500</v>
      </c>
      <c r="I121" s="188">
        <f t="shared" si="21"/>
        <v>3500</v>
      </c>
      <c r="J121" s="188">
        <f t="shared" si="21"/>
        <v>3500</v>
      </c>
      <c r="K121" s="188">
        <f t="shared" si="21"/>
        <v>3500</v>
      </c>
      <c r="L121" s="188">
        <f t="shared" si="21"/>
        <v>330002.37</v>
      </c>
      <c r="M121" s="168">
        <f t="shared" si="16"/>
        <v>112597.63</v>
      </c>
      <c r="N121" s="232">
        <f>L121/G121*100</f>
        <v>74.55995707184817</v>
      </c>
    </row>
    <row r="122" spans="1:14" s="12" customFormat="1" ht="39.75" customHeight="1">
      <c r="A122" s="189" t="s">
        <v>28</v>
      </c>
      <c r="B122" s="171" t="s">
        <v>197</v>
      </c>
      <c r="C122" s="171" t="s">
        <v>198</v>
      </c>
      <c r="D122" s="171"/>
      <c r="E122" s="171"/>
      <c r="F122" s="171"/>
      <c r="G122" s="173">
        <f aca="true" t="shared" si="22" ref="G122:L122">G123+G124+G130+G126+G127+G128+G129+G125</f>
        <v>442600</v>
      </c>
      <c r="H122" s="173">
        <f t="shared" si="22"/>
        <v>3500</v>
      </c>
      <c r="I122" s="173">
        <f t="shared" si="22"/>
        <v>3500</v>
      </c>
      <c r="J122" s="173">
        <f t="shared" si="22"/>
        <v>3500</v>
      </c>
      <c r="K122" s="173">
        <f t="shared" si="22"/>
        <v>3500</v>
      </c>
      <c r="L122" s="173">
        <f t="shared" si="22"/>
        <v>330002.37</v>
      </c>
      <c r="M122" s="174">
        <f t="shared" si="16"/>
        <v>112597.63</v>
      </c>
      <c r="N122" s="230"/>
    </row>
    <row r="123" spans="1:14" s="12" customFormat="1" ht="15.75">
      <c r="A123" s="94" t="s">
        <v>166</v>
      </c>
      <c r="B123" s="49" t="s">
        <v>197</v>
      </c>
      <c r="C123" s="49" t="s">
        <v>198</v>
      </c>
      <c r="D123" s="49" t="s">
        <v>244</v>
      </c>
      <c r="E123" s="95" t="s">
        <v>167</v>
      </c>
      <c r="F123" s="96" t="s">
        <v>125</v>
      </c>
      <c r="G123" s="143">
        <v>340000</v>
      </c>
      <c r="H123" s="97"/>
      <c r="I123" s="97"/>
      <c r="J123" s="97"/>
      <c r="K123" s="97"/>
      <c r="L123" s="56">
        <v>283171.68</v>
      </c>
      <c r="M123" s="45">
        <f t="shared" si="16"/>
        <v>56828.32000000001</v>
      </c>
      <c r="N123" s="222"/>
    </row>
    <row r="124" spans="1:14" s="12" customFormat="1" ht="23.25" customHeight="1">
      <c r="A124" s="78" t="s">
        <v>191</v>
      </c>
      <c r="B124" s="49" t="s">
        <v>197</v>
      </c>
      <c r="C124" s="49" t="s">
        <v>198</v>
      </c>
      <c r="D124" s="49" t="s">
        <v>246</v>
      </c>
      <c r="E124" s="65" t="s">
        <v>171</v>
      </c>
      <c r="F124" s="96" t="s">
        <v>125</v>
      </c>
      <c r="G124" s="76"/>
      <c r="H124" s="97"/>
      <c r="I124" s="97"/>
      <c r="J124" s="97"/>
      <c r="K124" s="97"/>
      <c r="L124" s="56"/>
      <c r="M124" s="45">
        <f t="shared" si="16"/>
        <v>0</v>
      </c>
      <c r="N124" s="222"/>
    </row>
    <row r="125" spans="1:14" s="12" customFormat="1" ht="18" customHeight="1">
      <c r="A125" s="78" t="s">
        <v>138</v>
      </c>
      <c r="B125" s="49" t="s">
        <v>197</v>
      </c>
      <c r="C125" s="49" t="s">
        <v>198</v>
      </c>
      <c r="D125" s="49" t="s">
        <v>245</v>
      </c>
      <c r="E125" s="65" t="s">
        <v>171</v>
      </c>
      <c r="F125" s="96" t="s">
        <v>125</v>
      </c>
      <c r="G125" s="144"/>
      <c r="H125" s="56">
        <v>3500</v>
      </c>
      <c r="I125" s="56">
        <v>3500</v>
      </c>
      <c r="J125" s="56">
        <v>3500</v>
      </c>
      <c r="K125" s="56">
        <v>3500</v>
      </c>
      <c r="L125" s="56"/>
      <c r="M125" s="45">
        <f t="shared" si="16"/>
        <v>0</v>
      </c>
      <c r="N125" s="222"/>
    </row>
    <row r="126" spans="1:14" s="12" customFormat="1" ht="24" customHeight="1">
      <c r="A126" s="98" t="s">
        <v>239</v>
      </c>
      <c r="B126" s="49" t="s">
        <v>197</v>
      </c>
      <c r="C126" s="49" t="s">
        <v>198</v>
      </c>
      <c r="D126" s="49" t="s">
        <v>244</v>
      </c>
      <c r="E126" s="65" t="s">
        <v>168</v>
      </c>
      <c r="F126" s="66" t="s">
        <v>125</v>
      </c>
      <c r="G126" s="76">
        <v>102600</v>
      </c>
      <c r="H126" s="97"/>
      <c r="I126" s="97"/>
      <c r="J126" s="97"/>
      <c r="K126" s="97"/>
      <c r="L126" s="56">
        <v>46830.69</v>
      </c>
      <c r="M126" s="45">
        <f t="shared" si="16"/>
        <v>55769.31</v>
      </c>
      <c r="N126" s="222"/>
    </row>
    <row r="127" spans="1:14" s="12" customFormat="1" ht="30.75" customHeight="1">
      <c r="A127" s="98" t="s">
        <v>40</v>
      </c>
      <c r="B127" s="49" t="s">
        <v>197</v>
      </c>
      <c r="C127" s="49" t="s">
        <v>198</v>
      </c>
      <c r="D127" s="49" t="s">
        <v>245</v>
      </c>
      <c r="E127" s="65" t="s">
        <v>174</v>
      </c>
      <c r="F127" s="66"/>
      <c r="G127" s="76"/>
      <c r="H127" s="97"/>
      <c r="I127" s="97"/>
      <c r="J127" s="97"/>
      <c r="K127" s="97"/>
      <c r="L127" s="56"/>
      <c r="M127" s="45">
        <f t="shared" si="16"/>
        <v>0</v>
      </c>
      <c r="N127" s="222"/>
    </row>
    <row r="128" spans="1:14" s="12" customFormat="1" ht="20.25" customHeight="1">
      <c r="A128" s="98" t="s">
        <v>44</v>
      </c>
      <c r="B128" s="49" t="s">
        <v>197</v>
      </c>
      <c r="C128" s="49" t="s">
        <v>198</v>
      </c>
      <c r="D128" s="49" t="s">
        <v>245</v>
      </c>
      <c r="E128" s="65" t="s">
        <v>177</v>
      </c>
      <c r="F128" s="66" t="s">
        <v>125</v>
      </c>
      <c r="G128" s="76"/>
      <c r="H128" s="97"/>
      <c r="I128" s="97"/>
      <c r="J128" s="97"/>
      <c r="K128" s="97"/>
      <c r="L128" s="56"/>
      <c r="M128" s="45">
        <f t="shared" si="16"/>
        <v>0</v>
      </c>
      <c r="N128" s="222"/>
    </row>
    <row r="129" spans="1:14" s="12" customFormat="1" ht="22.5" customHeight="1">
      <c r="A129" s="98" t="s">
        <v>241</v>
      </c>
      <c r="B129" s="49" t="s">
        <v>197</v>
      </c>
      <c r="C129" s="49" t="s">
        <v>198</v>
      </c>
      <c r="D129" s="49" t="s">
        <v>245</v>
      </c>
      <c r="E129" s="65" t="s">
        <v>180</v>
      </c>
      <c r="F129" s="66"/>
      <c r="G129" s="76"/>
      <c r="H129" s="97"/>
      <c r="I129" s="97"/>
      <c r="J129" s="97"/>
      <c r="K129" s="97"/>
      <c r="L129" s="56"/>
      <c r="M129" s="45">
        <f t="shared" si="16"/>
        <v>0</v>
      </c>
      <c r="N129" s="222"/>
    </row>
    <row r="130" spans="1:14" s="12" customFormat="1" ht="30.75" customHeight="1">
      <c r="A130" s="98" t="s">
        <v>41</v>
      </c>
      <c r="B130" s="49" t="s">
        <v>197</v>
      </c>
      <c r="C130" s="49" t="s">
        <v>198</v>
      </c>
      <c r="D130" s="49" t="s">
        <v>245</v>
      </c>
      <c r="E130" s="65" t="s">
        <v>181</v>
      </c>
      <c r="F130" s="66" t="s">
        <v>125</v>
      </c>
      <c r="G130" s="76"/>
      <c r="H130" s="97"/>
      <c r="I130" s="97"/>
      <c r="J130" s="97"/>
      <c r="K130" s="97"/>
      <c r="L130" s="56"/>
      <c r="M130" s="45">
        <f t="shared" si="16"/>
        <v>0</v>
      </c>
      <c r="N130" s="222"/>
    </row>
    <row r="131" spans="1:14" s="12" customFormat="1" ht="31.5">
      <c r="A131" s="42" t="s">
        <v>153</v>
      </c>
      <c r="B131" s="99" t="s">
        <v>199</v>
      </c>
      <c r="C131" s="99" t="s">
        <v>69</v>
      </c>
      <c r="D131" s="99"/>
      <c r="E131" s="99"/>
      <c r="F131" s="99"/>
      <c r="G131" s="62">
        <f aca="true" t="shared" si="23" ref="G131:L131">G132+G134</f>
        <v>654095.88</v>
      </c>
      <c r="H131" s="62">
        <f t="shared" si="23"/>
        <v>0</v>
      </c>
      <c r="I131" s="62">
        <f t="shared" si="23"/>
        <v>0</v>
      </c>
      <c r="J131" s="62">
        <f t="shared" si="23"/>
        <v>0</v>
      </c>
      <c r="K131" s="62">
        <f t="shared" si="23"/>
        <v>0</v>
      </c>
      <c r="L131" s="62">
        <f t="shared" si="23"/>
        <v>87331.97</v>
      </c>
      <c r="M131" s="45">
        <f t="shared" si="16"/>
        <v>566763.91</v>
      </c>
      <c r="N131" s="221">
        <f>L131/G131*100</f>
        <v>13.351554820984349</v>
      </c>
    </row>
    <row r="132" spans="1:14" s="37" customFormat="1" ht="57" customHeight="1">
      <c r="A132" s="190" t="s">
        <v>70</v>
      </c>
      <c r="B132" s="171" t="s">
        <v>63</v>
      </c>
      <c r="C132" s="171" t="s">
        <v>195</v>
      </c>
      <c r="D132" s="171" t="s">
        <v>245</v>
      </c>
      <c r="E132" s="171"/>
      <c r="F132" s="171"/>
      <c r="G132" s="178">
        <f aca="true" t="shared" si="24" ref="G132:L132">G133</f>
        <v>51794</v>
      </c>
      <c r="H132" s="178">
        <f t="shared" si="24"/>
        <v>0</v>
      </c>
      <c r="I132" s="178">
        <f t="shared" si="24"/>
        <v>0</v>
      </c>
      <c r="J132" s="178">
        <f t="shared" si="24"/>
        <v>0</v>
      </c>
      <c r="K132" s="178">
        <f t="shared" si="24"/>
        <v>0</v>
      </c>
      <c r="L132" s="178">
        <f t="shared" si="24"/>
        <v>51794</v>
      </c>
      <c r="M132" s="174">
        <f t="shared" si="16"/>
        <v>0</v>
      </c>
      <c r="N132" s="233">
        <f>L132/G132*100</f>
        <v>100</v>
      </c>
    </row>
    <row r="133" spans="1:14" s="12" customFormat="1" ht="15.75">
      <c r="A133" s="101" t="s">
        <v>126</v>
      </c>
      <c r="B133" s="47" t="s">
        <v>63</v>
      </c>
      <c r="C133" s="47" t="s">
        <v>195</v>
      </c>
      <c r="D133" s="47" t="s">
        <v>245</v>
      </c>
      <c r="E133" s="47" t="s">
        <v>177</v>
      </c>
      <c r="F133" s="47" t="s">
        <v>130</v>
      </c>
      <c r="G133" s="83">
        <v>51794</v>
      </c>
      <c r="H133" s="83"/>
      <c r="I133" s="83"/>
      <c r="J133" s="83"/>
      <c r="K133" s="83"/>
      <c r="L133" s="83">
        <v>51794</v>
      </c>
      <c r="M133" s="45">
        <f t="shared" si="16"/>
        <v>0</v>
      </c>
      <c r="N133" s="222"/>
    </row>
    <row r="134" spans="1:15" s="11" customFormat="1" ht="15.75">
      <c r="A134" s="184"/>
      <c r="B134" s="170" t="s">
        <v>200</v>
      </c>
      <c r="C134" s="170"/>
      <c r="D134" s="170"/>
      <c r="E134" s="170"/>
      <c r="F134" s="170"/>
      <c r="G134" s="178">
        <f aca="true" t="shared" si="25" ref="G134:L134">G135+G136+G137+G143</f>
        <v>602301.88</v>
      </c>
      <c r="H134" s="178">
        <f t="shared" si="25"/>
        <v>0</v>
      </c>
      <c r="I134" s="178">
        <f t="shared" si="25"/>
        <v>0</v>
      </c>
      <c r="J134" s="178">
        <f t="shared" si="25"/>
        <v>0</v>
      </c>
      <c r="K134" s="178">
        <f t="shared" si="25"/>
        <v>0</v>
      </c>
      <c r="L134" s="178">
        <f t="shared" si="25"/>
        <v>35537.97</v>
      </c>
      <c r="M134" s="174">
        <f t="shared" si="16"/>
        <v>566763.91</v>
      </c>
      <c r="N134" s="234"/>
      <c r="O134" s="137"/>
    </row>
    <row r="135" spans="1:14" s="11" customFormat="1" ht="15.75">
      <c r="A135" s="101" t="s">
        <v>241</v>
      </c>
      <c r="B135" s="85" t="s">
        <v>200</v>
      </c>
      <c r="C135" s="85" t="s">
        <v>292</v>
      </c>
      <c r="D135" s="85" t="s">
        <v>245</v>
      </c>
      <c r="E135" s="85" t="s">
        <v>180</v>
      </c>
      <c r="F135" s="85" t="s">
        <v>95</v>
      </c>
      <c r="G135" s="100">
        <v>116651.5</v>
      </c>
      <c r="H135" s="100"/>
      <c r="I135" s="100"/>
      <c r="J135" s="100"/>
      <c r="K135" s="100"/>
      <c r="L135" s="100"/>
      <c r="M135" s="45">
        <f t="shared" si="16"/>
        <v>116651.5</v>
      </c>
      <c r="N135" s="234"/>
    </row>
    <row r="136" spans="1:14" s="11" customFormat="1" ht="15.75">
      <c r="A136" s="101" t="s">
        <v>242</v>
      </c>
      <c r="B136" s="85" t="s">
        <v>200</v>
      </c>
      <c r="C136" s="85" t="s">
        <v>292</v>
      </c>
      <c r="D136" s="85" t="s">
        <v>245</v>
      </c>
      <c r="E136" s="85" t="s">
        <v>181</v>
      </c>
      <c r="F136" s="85" t="s">
        <v>97</v>
      </c>
      <c r="G136" s="100"/>
      <c r="H136" s="100"/>
      <c r="I136" s="100"/>
      <c r="J136" s="100"/>
      <c r="K136" s="100"/>
      <c r="L136" s="100"/>
      <c r="M136" s="45">
        <f t="shared" si="16"/>
        <v>0</v>
      </c>
      <c r="N136" s="234"/>
    </row>
    <row r="137" spans="1:15" s="3" customFormat="1" ht="46.5" customHeight="1">
      <c r="A137" s="184" t="s">
        <v>71</v>
      </c>
      <c r="B137" s="170" t="s">
        <v>200</v>
      </c>
      <c r="C137" s="170" t="s">
        <v>90</v>
      </c>
      <c r="D137" s="170" t="s">
        <v>245</v>
      </c>
      <c r="E137" s="170"/>
      <c r="F137" s="170"/>
      <c r="G137" s="178">
        <f aca="true" t="shared" si="26" ref="G137:L137">G138+G141+G142+G139+G140</f>
        <v>4100</v>
      </c>
      <c r="H137" s="178">
        <f t="shared" si="26"/>
        <v>0</v>
      </c>
      <c r="I137" s="178">
        <f t="shared" si="26"/>
        <v>0</v>
      </c>
      <c r="J137" s="178">
        <f t="shared" si="26"/>
        <v>0</v>
      </c>
      <c r="K137" s="178">
        <f t="shared" si="26"/>
        <v>0</v>
      </c>
      <c r="L137" s="178">
        <f t="shared" si="26"/>
        <v>0</v>
      </c>
      <c r="M137" s="174">
        <f t="shared" si="16"/>
        <v>4100</v>
      </c>
      <c r="N137" s="220"/>
      <c r="O137" s="115"/>
    </row>
    <row r="138" spans="1:14" s="3" customFormat="1" ht="36" customHeight="1">
      <c r="A138" s="53" t="s">
        <v>71</v>
      </c>
      <c r="B138" s="49" t="s">
        <v>200</v>
      </c>
      <c r="C138" s="49" t="s">
        <v>90</v>
      </c>
      <c r="D138" s="49" t="s">
        <v>245</v>
      </c>
      <c r="E138" s="49" t="s">
        <v>177</v>
      </c>
      <c r="F138" s="47" t="s">
        <v>108</v>
      </c>
      <c r="G138" s="51">
        <v>4100</v>
      </c>
      <c r="H138" s="52"/>
      <c r="I138" s="52"/>
      <c r="J138" s="52"/>
      <c r="K138" s="52"/>
      <c r="L138" s="56"/>
      <c r="M138" s="45">
        <f t="shared" si="16"/>
        <v>4100</v>
      </c>
      <c r="N138" s="219"/>
    </row>
    <row r="139" spans="1:14" s="3" customFormat="1" ht="36" customHeight="1">
      <c r="A139" s="61" t="s">
        <v>54</v>
      </c>
      <c r="B139" s="49" t="s">
        <v>200</v>
      </c>
      <c r="C139" s="49" t="s">
        <v>90</v>
      </c>
      <c r="D139" s="49" t="s">
        <v>245</v>
      </c>
      <c r="E139" s="49" t="s">
        <v>179</v>
      </c>
      <c r="F139" s="47" t="s">
        <v>111</v>
      </c>
      <c r="G139" s="51"/>
      <c r="H139" s="52"/>
      <c r="I139" s="52"/>
      <c r="J139" s="52"/>
      <c r="K139" s="52"/>
      <c r="L139" s="56"/>
      <c r="M139" s="45">
        <f t="shared" si="16"/>
        <v>0</v>
      </c>
      <c r="N139" s="219"/>
    </row>
    <row r="140" spans="1:14" s="3" customFormat="1" ht="25.5" customHeight="1">
      <c r="A140" s="53" t="s">
        <v>16</v>
      </c>
      <c r="B140" s="49" t="s">
        <v>200</v>
      </c>
      <c r="C140" s="49" t="s">
        <v>90</v>
      </c>
      <c r="D140" s="49" t="s">
        <v>245</v>
      </c>
      <c r="E140" s="49" t="s">
        <v>179</v>
      </c>
      <c r="F140" s="47" t="s">
        <v>113</v>
      </c>
      <c r="G140" s="51"/>
      <c r="H140" s="52"/>
      <c r="I140" s="52"/>
      <c r="J140" s="52"/>
      <c r="K140" s="52"/>
      <c r="L140" s="56"/>
      <c r="M140" s="45">
        <f t="shared" si="16"/>
        <v>0</v>
      </c>
      <c r="N140" s="219"/>
    </row>
    <row r="141" spans="1:15" s="3" customFormat="1" ht="36" customHeight="1">
      <c r="A141" s="53" t="s">
        <v>71</v>
      </c>
      <c r="B141" s="49" t="s">
        <v>200</v>
      </c>
      <c r="C141" s="49" t="s">
        <v>90</v>
      </c>
      <c r="D141" s="49" t="s">
        <v>245</v>
      </c>
      <c r="E141" s="49" t="s">
        <v>180</v>
      </c>
      <c r="F141" s="47" t="s">
        <v>95</v>
      </c>
      <c r="G141" s="51"/>
      <c r="H141" s="52"/>
      <c r="I141" s="52"/>
      <c r="J141" s="52"/>
      <c r="K141" s="52"/>
      <c r="L141" s="56"/>
      <c r="M141" s="45">
        <f t="shared" si="16"/>
        <v>0</v>
      </c>
      <c r="N141" s="219"/>
      <c r="O141" s="115"/>
    </row>
    <row r="142" spans="1:15" s="3" customFormat="1" ht="36" customHeight="1">
      <c r="A142" s="53" t="s">
        <v>71</v>
      </c>
      <c r="B142" s="49" t="s">
        <v>200</v>
      </c>
      <c r="C142" s="49" t="s">
        <v>90</v>
      </c>
      <c r="D142" s="49" t="s">
        <v>245</v>
      </c>
      <c r="E142" s="49" t="s">
        <v>181</v>
      </c>
      <c r="F142" s="47" t="s">
        <v>97</v>
      </c>
      <c r="G142" s="51"/>
      <c r="H142" s="52"/>
      <c r="I142" s="52"/>
      <c r="J142" s="52"/>
      <c r="K142" s="52"/>
      <c r="L142" s="56"/>
      <c r="M142" s="45">
        <f t="shared" si="16"/>
        <v>0</v>
      </c>
      <c r="N142" s="219"/>
      <c r="O142" s="115"/>
    </row>
    <row r="143" spans="1:14" s="3" customFormat="1" ht="45">
      <c r="A143" s="184" t="s">
        <v>263</v>
      </c>
      <c r="B143" s="170" t="s">
        <v>200</v>
      </c>
      <c r="C143" s="170" t="s">
        <v>91</v>
      </c>
      <c r="D143" s="170" t="s">
        <v>245</v>
      </c>
      <c r="E143" s="170"/>
      <c r="F143" s="170"/>
      <c r="G143" s="185">
        <f aca="true" t="shared" si="27" ref="G143:L143">G144+G148+G149+G145+G147+G146</f>
        <v>481550.38</v>
      </c>
      <c r="H143" s="185">
        <f t="shared" si="27"/>
        <v>0</v>
      </c>
      <c r="I143" s="185">
        <f t="shared" si="27"/>
        <v>0</v>
      </c>
      <c r="J143" s="185">
        <f t="shared" si="27"/>
        <v>0</v>
      </c>
      <c r="K143" s="185">
        <f t="shared" si="27"/>
        <v>0</v>
      </c>
      <c r="L143" s="185">
        <f t="shared" si="27"/>
        <v>35537.97</v>
      </c>
      <c r="M143" s="174">
        <f t="shared" si="16"/>
        <v>446012.41000000003</v>
      </c>
      <c r="N143" s="235">
        <f>L143/G143*100</f>
        <v>7.379906958021714</v>
      </c>
    </row>
    <row r="144" spans="1:14" s="3" customFormat="1" ht="15.75">
      <c r="A144" s="101" t="s">
        <v>126</v>
      </c>
      <c r="B144" s="49" t="s">
        <v>200</v>
      </c>
      <c r="C144" s="49" t="s">
        <v>91</v>
      </c>
      <c r="D144" s="49" t="s">
        <v>247</v>
      </c>
      <c r="E144" s="49" t="s">
        <v>177</v>
      </c>
      <c r="F144" s="47" t="s">
        <v>108</v>
      </c>
      <c r="G144" s="71">
        <v>279033.91</v>
      </c>
      <c r="H144" s="58"/>
      <c r="I144" s="58"/>
      <c r="J144" s="58"/>
      <c r="K144" s="58"/>
      <c r="L144" s="57"/>
      <c r="M144" s="45">
        <f t="shared" si="16"/>
        <v>279033.91</v>
      </c>
      <c r="N144" s="219"/>
    </row>
    <row r="145" spans="1:14" s="3" customFormat="1" ht="15.75">
      <c r="A145" s="98" t="s">
        <v>241</v>
      </c>
      <c r="B145" s="49" t="s">
        <v>200</v>
      </c>
      <c r="C145" s="49" t="s">
        <v>91</v>
      </c>
      <c r="D145" s="49" t="s">
        <v>247</v>
      </c>
      <c r="E145" s="49" t="s">
        <v>180</v>
      </c>
      <c r="F145" s="47" t="s">
        <v>95</v>
      </c>
      <c r="G145" s="71">
        <v>151840</v>
      </c>
      <c r="H145" s="58"/>
      <c r="I145" s="58"/>
      <c r="J145" s="58"/>
      <c r="K145" s="58"/>
      <c r="L145" s="155"/>
      <c r="M145" s="45">
        <f t="shared" si="16"/>
        <v>151840</v>
      </c>
      <c r="N145" s="219"/>
    </row>
    <row r="146" spans="1:14" s="3" customFormat="1" ht="15.75">
      <c r="A146" s="101" t="s">
        <v>242</v>
      </c>
      <c r="B146" s="49" t="s">
        <v>200</v>
      </c>
      <c r="C146" s="49" t="s">
        <v>91</v>
      </c>
      <c r="D146" s="49" t="s">
        <v>247</v>
      </c>
      <c r="E146" s="49" t="s">
        <v>181</v>
      </c>
      <c r="F146" s="47" t="s">
        <v>97</v>
      </c>
      <c r="G146" s="71">
        <v>8660</v>
      </c>
      <c r="H146" s="58"/>
      <c r="I146" s="58"/>
      <c r="J146" s="58"/>
      <c r="K146" s="58"/>
      <c r="L146" s="155">
        <v>8660</v>
      </c>
      <c r="M146" s="45"/>
      <c r="N146" s="219"/>
    </row>
    <row r="147" spans="1:14" s="3" customFormat="1" ht="15.75">
      <c r="A147" s="101" t="s">
        <v>126</v>
      </c>
      <c r="B147" s="49" t="s">
        <v>200</v>
      </c>
      <c r="C147" s="49" t="s">
        <v>91</v>
      </c>
      <c r="D147" s="49" t="s">
        <v>245</v>
      </c>
      <c r="E147" s="49" t="s">
        <v>177</v>
      </c>
      <c r="F147" s="47" t="s">
        <v>108</v>
      </c>
      <c r="G147" s="71">
        <v>5000</v>
      </c>
      <c r="H147" s="58"/>
      <c r="I147" s="58"/>
      <c r="J147" s="58"/>
      <c r="K147" s="58"/>
      <c r="L147" s="155"/>
      <c r="M147" s="45">
        <f t="shared" si="16"/>
        <v>5000</v>
      </c>
      <c r="N147" s="219"/>
    </row>
    <row r="148" spans="1:14" s="3" customFormat="1" ht="15.75">
      <c r="A148" s="98" t="s">
        <v>241</v>
      </c>
      <c r="B148" s="49" t="s">
        <v>200</v>
      </c>
      <c r="C148" s="49" t="s">
        <v>91</v>
      </c>
      <c r="D148" s="49" t="s">
        <v>245</v>
      </c>
      <c r="E148" s="49" t="s">
        <v>180</v>
      </c>
      <c r="F148" s="47" t="s">
        <v>95</v>
      </c>
      <c r="G148" s="51"/>
      <c r="H148" s="58"/>
      <c r="I148" s="58"/>
      <c r="J148" s="58"/>
      <c r="K148" s="58"/>
      <c r="L148" s="155"/>
      <c r="M148" s="45">
        <f t="shared" si="16"/>
        <v>0</v>
      </c>
      <c r="N148" s="219"/>
    </row>
    <row r="149" spans="1:14" s="3" customFormat="1" ht="15.75">
      <c r="A149" s="98" t="s">
        <v>124</v>
      </c>
      <c r="B149" s="49" t="s">
        <v>200</v>
      </c>
      <c r="C149" s="49" t="s">
        <v>91</v>
      </c>
      <c r="D149" s="49" t="s">
        <v>245</v>
      </c>
      <c r="E149" s="49" t="s">
        <v>181</v>
      </c>
      <c r="F149" s="47" t="s">
        <v>112</v>
      </c>
      <c r="G149" s="51">
        <v>37016.47</v>
      </c>
      <c r="H149" s="58"/>
      <c r="I149" s="58"/>
      <c r="J149" s="58"/>
      <c r="K149" s="58"/>
      <c r="L149" s="155">
        <v>26877.97</v>
      </c>
      <c r="M149" s="45">
        <f t="shared" si="16"/>
        <v>10138.5</v>
      </c>
      <c r="N149" s="219"/>
    </row>
    <row r="150" spans="1:14" s="11" customFormat="1" ht="14.25" customHeight="1">
      <c r="A150" s="42" t="s">
        <v>154</v>
      </c>
      <c r="B150" s="43" t="s">
        <v>201</v>
      </c>
      <c r="C150" s="99"/>
      <c r="D150" s="43"/>
      <c r="E150" s="43"/>
      <c r="F150" s="43"/>
      <c r="G150" s="62">
        <f>G151+G153</f>
        <v>3299628.5599999996</v>
      </c>
      <c r="H150" s="62">
        <f>H151+H153+H158+H159+H160</f>
        <v>200000</v>
      </c>
      <c r="I150" s="62">
        <f>I151+I153+I158+I159+I160</f>
        <v>0</v>
      </c>
      <c r="J150" s="62">
        <f>J151+J153+J158+J159+J160</f>
        <v>0</v>
      </c>
      <c r="K150" s="62">
        <f>K151+K153+K158+K159+K160</f>
        <v>0</v>
      </c>
      <c r="L150" s="62">
        <f>L151+L153+L158+L159+L160</f>
        <v>744256</v>
      </c>
      <c r="M150" s="45">
        <f t="shared" si="16"/>
        <v>2555372.5599999996</v>
      </c>
      <c r="N150" s="236">
        <f>L150/G150*100</f>
        <v>22.55575094185753</v>
      </c>
    </row>
    <row r="151" spans="1:14" s="11" customFormat="1" ht="24.75" customHeight="1">
      <c r="A151" s="102" t="s">
        <v>202</v>
      </c>
      <c r="B151" s="18"/>
      <c r="C151" s="103"/>
      <c r="D151" s="18"/>
      <c r="E151" s="64"/>
      <c r="F151" s="18"/>
      <c r="G151" s="34">
        <f aca="true" t="shared" si="28" ref="G151:L151">G152</f>
        <v>987764</v>
      </c>
      <c r="H151" s="34">
        <f t="shared" si="28"/>
        <v>0</v>
      </c>
      <c r="I151" s="34">
        <f t="shared" si="28"/>
        <v>0</v>
      </c>
      <c r="J151" s="34">
        <f t="shared" si="28"/>
        <v>0</v>
      </c>
      <c r="K151" s="34">
        <f t="shared" si="28"/>
        <v>0</v>
      </c>
      <c r="L151" s="34">
        <f t="shared" si="28"/>
        <v>744256</v>
      </c>
      <c r="M151" s="45">
        <f t="shared" si="16"/>
        <v>243508</v>
      </c>
      <c r="N151" s="237"/>
    </row>
    <row r="152" spans="1:14" s="11" customFormat="1" ht="31.5" customHeight="1">
      <c r="A152" s="191" t="s">
        <v>205</v>
      </c>
      <c r="B152" s="170" t="s">
        <v>203</v>
      </c>
      <c r="C152" s="170" t="s">
        <v>204</v>
      </c>
      <c r="D152" s="170" t="s">
        <v>245</v>
      </c>
      <c r="E152" s="170" t="s">
        <v>174</v>
      </c>
      <c r="F152" s="170" t="s">
        <v>98</v>
      </c>
      <c r="G152" s="192">
        <v>987764</v>
      </c>
      <c r="H152" s="192"/>
      <c r="I152" s="192"/>
      <c r="J152" s="192"/>
      <c r="K152" s="192"/>
      <c r="L152" s="193">
        <v>744256</v>
      </c>
      <c r="M152" s="174">
        <f t="shared" si="16"/>
        <v>243508</v>
      </c>
      <c r="N152" s="237"/>
    </row>
    <row r="153" spans="1:14" s="37" customFormat="1" ht="31.5" customHeight="1">
      <c r="A153" s="194" t="s">
        <v>92</v>
      </c>
      <c r="B153" s="171" t="s">
        <v>206</v>
      </c>
      <c r="C153" s="171"/>
      <c r="D153" s="171"/>
      <c r="E153" s="171"/>
      <c r="F153" s="171"/>
      <c r="G153" s="178">
        <f>G154+G158+G159+G160</f>
        <v>2311864.5599999996</v>
      </c>
      <c r="H153" s="178">
        <f>H154+H157</f>
        <v>0</v>
      </c>
      <c r="I153" s="178">
        <f>I154+I157</f>
        <v>0</v>
      </c>
      <c r="J153" s="178">
        <f>J154+J157</f>
        <v>0</v>
      </c>
      <c r="K153" s="178">
        <f>K154+K157</f>
        <v>0</v>
      </c>
      <c r="L153" s="178">
        <f>L154+L157</f>
        <v>0</v>
      </c>
      <c r="M153" s="174">
        <f t="shared" si="16"/>
        <v>2311864.5599999996</v>
      </c>
      <c r="N153" s="231"/>
    </row>
    <row r="154" spans="1:14" s="12" customFormat="1" ht="87.75" customHeight="1">
      <c r="A154" s="61" t="s">
        <v>72</v>
      </c>
      <c r="B154" s="46" t="s">
        <v>206</v>
      </c>
      <c r="C154" s="46" t="s">
        <v>196</v>
      </c>
      <c r="D154" s="46" t="s">
        <v>245</v>
      </c>
      <c r="E154" s="46" t="s">
        <v>177</v>
      </c>
      <c r="F154" s="85" t="s">
        <v>114</v>
      </c>
      <c r="G154" s="51">
        <v>198740.74</v>
      </c>
      <c r="H154" s="34">
        <f>H155+H156</f>
        <v>0</v>
      </c>
      <c r="I154" s="34">
        <f>I155+I156</f>
        <v>0</v>
      </c>
      <c r="J154" s="34">
        <f>J155+J156</f>
        <v>0</v>
      </c>
      <c r="K154" s="34">
        <f>K155+K156</f>
        <v>0</v>
      </c>
      <c r="L154" s="51">
        <f>L155+L156</f>
        <v>0</v>
      </c>
      <c r="M154" s="45">
        <f t="shared" si="16"/>
        <v>198740.74</v>
      </c>
      <c r="N154" s="230"/>
    </row>
    <row r="155" spans="1:15" s="12" customFormat="1" ht="27.75" customHeight="1">
      <c r="A155" s="61" t="s">
        <v>307</v>
      </c>
      <c r="B155" s="49"/>
      <c r="C155" s="49"/>
      <c r="D155" s="49"/>
      <c r="E155" s="49"/>
      <c r="F155" s="47"/>
      <c r="G155" s="51"/>
      <c r="H155" s="52"/>
      <c r="I155" s="52"/>
      <c r="J155" s="52"/>
      <c r="K155" s="104"/>
      <c r="L155" s="153"/>
      <c r="M155" s="45">
        <f t="shared" si="16"/>
        <v>0</v>
      </c>
      <c r="N155" s="222"/>
      <c r="O155" s="33"/>
    </row>
    <row r="156" spans="1:14" s="12" customFormat="1" ht="24.75" customHeight="1">
      <c r="A156" s="61" t="s">
        <v>80</v>
      </c>
      <c r="B156" s="49"/>
      <c r="C156" s="49"/>
      <c r="D156" s="49"/>
      <c r="E156" s="49"/>
      <c r="F156" s="47"/>
      <c r="G156" s="51"/>
      <c r="H156" s="52"/>
      <c r="I156" s="52"/>
      <c r="J156" s="52"/>
      <c r="K156" s="104"/>
      <c r="L156" s="153"/>
      <c r="M156" s="45">
        <f aca="true" t="shared" si="29" ref="M156:M219">G156-L156</f>
        <v>0</v>
      </c>
      <c r="N156" s="222"/>
    </row>
    <row r="157" spans="1:14" s="12" customFormat="1" ht="96" customHeight="1">
      <c r="A157" s="88" t="s">
        <v>82</v>
      </c>
      <c r="B157" s="46" t="s">
        <v>206</v>
      </c>
      <c r="C157" s="46" t="s">
        <v>196</v>
      </c>
      <c r="D157" s="46" t="s">
        <v>245</v>
      </c>
      <c r="E157" s="46" t="s">
        <v>177</v>
      </c>
      <c r="F157" s="85" t="s">
        <v>81</v>
      </c>
      <c r="G157" s="34"/>
      <c r="H157" s="52"/>
      <c r="I157" s="52"/>
      <c r="J157" s="52"/>
      <c r="K157" s="104"/>
      <c r="L157" s="79"/>
      <c r="M157" s="45">
        <f t="shared" si="29"/>
        <v>0</v>
      </c>
      <c r="N157" s="230"/>
    </row>
    <row r="158" spans="1:14" s="12" customFormat="1" ht="68.25" customHeight="1">
      <c r="A158" s="88" t="s">
        <v>298</v>
      </c>
      <c r="B158" s="46" t="s">
        <v>206</v>
      </c>
      <c r="C158" s="46" t="s">
        <v>299</v>
      </c>
      <c r="D158" s="46" t="s">
        <v>245</v>
      </c>
      <c r="E158" s="46" t="s">
        <v>177</v>
      </c>
      <c r="F158" s="85" t="s">
        <v>114</v>
      </c>
      <c r="G158" s="34">
        <f>2167200-54076.18</f>
        <v>2113123.82</v>
      </c>
      <c r="H158" s="52"/>
      <c r="I158" s="52"/>
      <c r="J158" s="52"/>
      <c r="K158" s="104"/>
      <c r="L158" s="79"/>
      <c r="M158" s="45">
        <f t="shared" si="29"/>
        <v>2113123.82</v>
      </c>
      <c r="N158" s="222"/>
    </row>
    <row r="159" spans="1:14" s="12" customFormat="1" ht="36.75" customHeight="1">
      <c r="A159" s="87" t="s">
        <v>83</v>
      </c>
      <c r="B159" s="67" t="s">
        <v>206</v>
      </c>
      <c r="C159" s="67" t="s">
        <v>84</v>
      </c>
      <c r="D159" s="67" t="s">
        <v>245</v>
      </c>
      <c r="E159" s="67" t="s">
        <v>179</v>
      </c>
      <c r="F159" s="63" t="s">
        <v>10</v>
      </c>
      <c r="G159" s="75"/>
      <c r="H159" s="79">
        <v>200000</v>
      </c>
      <c r="I159" s="79"/>
      <c r="J159" s="79"/>
      <c r="K159" s="79"/>
      <c r="L159" s="79"/>
      <c r="M159" s="45">
        <f t="shared" si="29"/>
        <v>0</v>
      </c>
      <c r="N159" s="238"/>
    </row>
    <row r="160" spans="1:14" s="12" customFormat="1" ht="36" customHeight="1">
      <c r="A160" s="87" t="s">
        <v>305</v>
      </c>
      <c r="B160" s="67" t="s">
        <v>206</v>
      </c>
      <c r="C160" s="67" t="s">
        <v>303</v>
      </c>
      <c r="D160" s="67" t="s">
        <v>130</v>
      </c>
      <c r="E160" s="67" t="s">
        <v>179</v>
      </c>
      <c r="F160" s="63" t="s">
        <v>10</v>
      </c>
      <c r="G160" s="75"/>
      <c r="H160" s="79"/>
      <c r="I160" s="79"/>
      <c r="J160" s="79"/>
      <c r="K160" s="79"/>
      <c r="L160" s="79"/>
      <c r="M160" s="45">
        <f t="shared" si="29"/>
        <v>0</v>
      </c>
      <c r="N160" s="238"/>
    </row>
    <row r="161" spans="1:15" s="11" customFormat="1" ht="15.75">
      <c r="A161" s="105" t="s">
        <v>207</v>
      </c>
      <c r="B161" s="43" t="s">
        <v>208</v>
      </c>
      <c r="C161" s="43" t="s">
        <v>172</v>
      </c>
      <c r="D161" s="43" t="s">
        <v>170</v>
      </c>
      <c r="E161" s="43"/>
      <c r="F161" s="43"/>
      <c r="G161" s="62">
        <f aca="true" t="shared" si="30" ref="G161:L161">G162+G169</f>
        <v>8746680.99</v>
      </c>
      <c r="H161" s="62" t="e">
        <f t="shared" si="30"/>
        <v>#REF!</v>
      </c>
      <c r="I161" s="62" t="e">
        <f t="shared" si="30"/>
        <v>#REF!</v>
      </c>
      <c r="J161" s="62" t="e">
        <f t="shared" si="30"/>
        <v>#REF!</v>
      </c>
      <c r="K161" s="62" t="e">
        <f t="shared" si="30"/>
        <v>#REF!</v>
      </c>
      <c r="L161" s="62">
        <f t="shared" si="30"/>
        <v>4369822.41</v>
      </c>
      <c r="M161" s="45">
        <f t="shared" si="29"/>
        <v>4376858.58</v>
      </c>
      <c r="N161" s="236">
        <f>L161/G161*100</f>
        <v>49.95977805748235</v>
      </c>
      <c r="O161" s="137"/>
    </row>
    <row r="162" spans="1:15" s="136" customFormat="1" ht="15.75">
      <c r="A162" s="195"/>
      <c r="B162" s="170" t="s">
        <v>209</v>
      </c>
      <c r="C162" s="170"/>
      <c r="D162" s="170"/>
      <c r="E162" s="170"/>
      <c r="F162" s="170"/>
      <c r="G162" s="178">
        <f>G163+G164</f>
        <v>1089514</v>
      </c>
      <c r="H162" s="178" t="e">
        <f>H163+H164+#REF!+#REF!</f>
        <v>#REF!</v>
      </c>
      <c r="I162" s="178" t="e">
        <f>I163+I164+#REF!+#REF!</f>
        <v>#REF!</v>
      </c>
      <c r="J162" s="178" t="e">
        <f>J163+J164+#REF!+#REF!</f>
        <v>#REF!</v>
      </c>
      <c r="K162" s="178" t="e">
        <f>K163+K164+#REF!+#REF!</f>
        <v>#REF!</v>
      </c>
      <c r="L162" s="178">
        <f>L163+L164</f>
        <v>199300</v>
      </c>
      <c r="M162" s="174">
        <f t="shared" si="29"/>
        <v>890214</v>
      </c>
      <c r="N162" s="239"/>
      <c r="O162" s="135"/>
    </row>
    <row r="163" spans="1:14" s="136" customFormat="1" ht="45">
      <c r="A163" s="145" t="s">
        <v>14</v>
      </c>
      <c r="B163" s="85" t="s">
        <v>209</v>
      </c>
      <c r="C163" s="85" t="s">
        <v>7</v>
      </c>
      <c r="D163" s="85" t="s">
        <v>8</v>
      </c>
      <c r="E163" s="85" t="s">
        <v>176</v>
      </c>
      <c r="F163" s="85" t="s">
        <v>103</v>
      </c>
      <c r="G163" s="100">
        <v>594514</v>
      </c>
      <c r="H163" s="100"/>
      <c r="I163" s="100"/>
      <c r="J163" s="100"/>
      <c r="K163" s="100"/>
      <c r="L163" s="100"/>
      <c r="M163" s="45">
        <f t="shared" si="29"/>
        <v>594514</v>
      </c>
      <c r="N163" s="239"/>
    </row>
    <row r="164" spans="1:14" s="12" customFormat="1" ht="42" customHeight="1">
      <c r="A164" s="73" t="s">
        <v>264</v>
      </c>
      <c r="B164" s="67" t="s">
        <v>209</v>
      </c>
      <c r="C164" s="67" t="s">
        <v>42</v>
      </c>
      <c r="D164" s="67" t="s">
        <v>245</v>
      </c>
      <c r="E164" s="46" t="s">
        <v>177</v>
      </c>
      <c r="F164" s="85" t="s">
        <v>108</v>
      </c>
      <c r="G164" s="109">
        <f aca="true" t="shared" si="31" ref="G164:L164">G165+G166+G167</f>
        <v>495000</v>
      </c>
      <c r="H164" s="109">
        <f t="shared" si="31"/>
        <v>0</v>
      </c>
      <c r="I164" s="109">
        <f t="shared" si="31"/>
        <v>0</v>
      </c>
      <c r="J164" s="109">
        <f t="shared" si="31"/>
        <v>0</v>
      </c>
      <c r="K164" s="109">
        <f t="shared" si="31"/>
        <v>0</v>
      </c>
      <c r="L164" s="165">
        <f t="shared" si="31"/>
        <v>199300</v>
      </c>
      <c r="M164" s="45">
        <f t="shared" si="29"/>
        <v>295700</v>
      </c>
      <c r="N164" s="221">
        <f>L164/G164*100</f>
        <v>40.26262626262626</v>
      </c>
    </row>
    <row r="165" spans="1:16" s="12" customFormat="1" ht="15.75">
      <c r="A165" s="60" t="s">
        <v>80</v>
      </c>
      <c r="B165" s="89"/>
      <c r="C165" s="89"/>
      <c r="D165" s="89"/>
      <c r="E165" s="95"/>
      <c r="F165" s="47"/>
      <c r="G165" s="71">
        <v>350000</v>
      </c>
      <c r="H165" s="57"/>
      <c r="I165" s="52"/>
      <c r="J165" s="57"/>
      <c r="K165" s="57"/>
      <c r="L165" s="56"/>
      <c r="M165" s="45">
        <f t="shared" si="29"/>
        <v>350000</v>
      </c>
      <c r="N165" s="230"/>
      <c r="P165" s="33"/>
    </row>
    <row r="166" spans="1:14" s="12" customFormat="1" ht="30">
      <c r="A166" s="60" t="s">
        <v>265</v>
      </c>
      <c r="B166" s="89"/>
      <c r="C166" s="89"/>
      <c r="D166" s="89"/>
      <c r="E166" s="95"/>
      <c r="F166" s="47"/>
      <c r="G166" s="71">
        <v>50000</v>
      </c>
      <c r="H166" s="57"/>
      <c r="I166" s="52"/>
      <c r="J166" s="57"/>
      <c r="K166" s="57"/>
      <c r="L166" s="56">
        <f>28320+71980</f>
        <v>100300</v>
      </c>
      <c r="M166" s="45">
        <f t="shared" si="29"/>
        <v>-50300</v>
      </c>
      <c r="N166" s="222"/>
    </row>
    <row r="167" spans="1:14" s="12" customFormat="1" ht="15.75">
      <c r="A167" s="60" t="s">
        <v>266</v>
      </c>
      <c r="B167" s="89"/>
      <c r="C167" s="89"/>
      <c r="D167" s="89"/>
      <c r="E167" s="95"/>
      <c r="F167" s="47"/>
      <c r="G167" s="71">
        <v>95000</v>
      </c>
      <c r="H167" s="57"/>
      <c r="I167" s="52"/>
      <c r="J167" s="57"/>
      <c r="K167" s="57"/>
      <c r="L167" s="56">
        <v>99000</v>
      </c>
      <c r="M167" s="45">
        <f t="shared" si="29"/>
        <v>-4000</v>
      </c>
      <c r="N167" s="230"/>
    </row>
    <row r="168" spans="1:14" s="12" customFormat="1" ht="15.75">
      <c r="A168" s="60" t="s">
        <v>26</v>
      </c>
      <c r="B168" s="89"/>
      <c r="C168" s="89"/>
      <c r="D168" s="89"/>
      <c r="E168" s="95"/>
      <c r="F168" s="47"/>
      <c r="G168" s="71"/>
      <c r="H168" s="57"/>
      <c r="I168" s="52"/>
      <c r="J168" s="57"/>
      <c r="K168" s="57"/>
      <c r="L168" s="56"/>
      <c r="M168" s="45">
        <f t="shared" si="29"/>
        <v>0</v>
      </c>
      <c r="N168" s="230"/>
    </row>
    <row r="169" spans="1:14" s="12" customFormat="1" ht="22.5" customHeight="1">
      <c r="A169" s="196" t="s">
        <v>267</v>
      </c>
      <c r="B169" s="183" t="s">
        <v>210</v>
      </c>
      <c r="C169" s="177"/>
      <c r="D169" s="177"/>
      <c r="E169" s="197"/>
      <c r="F169" s="172"/>
      <c r="G169" s="185">
        <f aca="true" t="shared" si="32" ref="G169:L169">G170+G183+G187+G192+G174+G177+G178+G212+G206+G197+G181+G182+G173+G198+G199</f>
        <v>7657166.99</v>
      </c>
      <c r="H169" s="185">
        <f t="shared" si="32"/>
        <v>0</v>
      </c>
      <c r="I169" s="185">
        <f t="shared" si="32"/>
        <v>0</v>
      </c>
      <c r="J169" s="185">
        <f t="shared" si="32"/>
        <v>0</v>
      </c>
      <c r="K169" s="185">
        <f t="shared" si="32"/>
        <v>0</v>
      </c>
      <c r="L169" s="185">
        <f t="shared" si="32"/>
        <v>4170522.41</v>
      </c>
      <c r="M169" s="174">
        <f t="shared" si="29"/>
        <v>3486644.58</v>
      </c>
      <c r="N169" s="222"/>
    </row>
    <row r="170" spans="1:14" s="12" customFormat="1" ht="15.75">
      <c r="A170" s="72" t="s">
        <v>75</v>
      </c>
      <c r="B170" s="46" t="s">
        <v>210</v>
      </c>
      <c r="C170" s="46" t="s">
        <v>212</v>
      </c>
      <c r="D170" s="46" t="s">
        <v>245</v>
      </c>
      <c r="E170" s="46"/>
      <c r="F170" s="85"/>
      <c r="G170" s="100">
        <f aca="true" t="shared" si="33" ref="G170:L170">G171+G172</f>
        <v>655329</v>
      </c>
      <c r="H170" s="100">
        <f t="shared" si="33"/>
        <v>0</v>
      </c>
      <c r="I170" s="100">
        <f t="shared" si="33"/>
        <v>0</v>
      </c>
      <c r="J170" s="100">
        <f t="shared" si="33"/>
        <v>0</v>
      </c>
      <c r="K170" s="100">
        <f t="shared" si="33"/>
        <v>0</v>
      </c>
      <c r="L170" s="100">
        <f t="shared" si="33"/>
        <v>425167.24</v>
      </c>
      <c r="M170" s="45">
        <f t="shared" si="29"/>
        <v>230161.76</v>
      </c>
      <c r="N170" s="230"/>
    </row>
    <row r="171" spans="1:14" s="12" customFormat="1" ht="29.25" customHeight="1">
      <c r="A171" s="60" t="s">
        <v>270</v>
      </c>
      <c r="B171" s="49" t="s">
        <v>210</v>
      </c>
      <c r="C171" s="49" t="s">
        <v>212</v>
      </c>
      <c r="D171" s="49" t="s">
        <v>245</v>
      </c>
      <c r="E171" s="49" t="s">
        <v>176</v>
      </c>
      <c r="F171" s="47" t="s">
        <v>104</v>
      </c>
      <c r="G171" s="51">
        <v>479763</v>
      </c>
      <c r="H171" s="52"/>
      <c r="I171" s="52"/>
      <c r="J171" s="52"/>
      <c r="K171" s="52"/>
      <c r="L171" s="56">
        <v>425167.24</v>
      </c>
      <c r="M171" s="45">
        <f t="shared" si="29"/>
        <v>54595.76000000001</v>
      </c>
      <c r="N171" s="222"/>
    </row>
    <row r="172" spans="1:14" s="12" customFormat="1" ht="30">
      <c r="A172" s="60" t="s">
        <v>269</v>
      </c>
      <c r="B172" s="49" t="s">
        <v>210</v>
      </c>
      <c r="C172" s="49" t="s">
        <v>212</v>
      </c>
      <c r="D172" s="49" t="s">
        <v>245</v>
      </c>
      <c r="E172" s="49" t="s">
        <v>177</v>
      </c>
      <c r="F172" s="47" t="s">
        <v>108</v>
      </c>
      <c r="G172" s="51">
        <v>175566</v>
      </c>
      <c r="H172" s="52"/>
      <c r="I172" s="52"/>
      <c r="J172" s="52"/>
      <c r="K172" s="52"/>
      <c r="L172" s="56"/>
      <c r="M172" s="45">
        <f t="shared" si="29"/>
        <v>175566</v>
      </c>
      <c r="N172" s="222"/>
    </row>
    <row r="173" spans="1:14" s="12" customFormat="1" ht="15.75">
      <c r="A173" s="72" t="s">
        <v>293</v>
      </c>
      <c r="B173" s="46" t="s">
        <v>210</v>
      </c>
      <c r="C173" s="46" t="s">
        <v>213</v>
      </c>
      <c r="D173" s="46" t="s">
        <v>245</v>
      </c>
      <c r="E173" s="46" t="s">
        <v>174</v>
      </c>
      <c r="F173" s="85" t="s">
        <v>98</v>
      </c>
      <c r="G173" s="34"/>
      <c r="H173" s="74"/>
      <c r="I173" s="74"/>
      <c r="J173" s="74"/>
      <c r="K173" s="74"/>
      <c r="L173" s="75"/>
      <c r="M173" s="45">
        <f t="shared" si="29"/>
        <v>0</v>
      </c>
      <c r="N173" s="222"/>
    </row>
    <row r="174" spans="1:14" s="12" customFormat="1" ht="35.25" customHeight="1">
      <c r="A174" s="72" t="s">
        <v>324</v>
      </c>
      <c r="B174" s="46" t="s">
        <v>210</v>
      </c>
      <c r="C174" s="46" t="s">
        <v>213</v>
      </c>
      <c r="D174" s="46" t="s">
        <v>245</v>
      </c>
      <c r="E174" s="46"/>
      <c r="F174" s="85"/>
      <c r="G174" s="34">
        <f aca="true" t="shared" si="34" ref="G174:L174">G175+G176+G177</f>
        <v>2966676</v>
      </c>
      <c r="H174" s="34">
        <f t="shared" si="34"/>
        <v>0</v>
      </c>
      <c r="I174" s="34">
        <f t="shared" si="34"/>
        <v>0</v>
      </c>
      <c r="J174" s="34">
        <f t="shared" si="34"/>
        <v>0</v>
      </c>
      <c r="K174" s="34">
        <f t="shared" si="34"/>
        <v>0</v>
      </c>
      <c r="L174" s="34">
        <f t="shared" si="34"/>
        <v>2966675.73</v>
      </c>
      <c r="M174" s="45">
        <f t="shared" si="29"/>
        <v>0.27000000001862645</v>
      </c>
      <c r="N174" s="232">
        <f>L174/G174*100</f>
        <v>99.99999089890504</v>
      </c>
    </row>
    <row r="175" spans="1:14" s="12" customFormat="1" ht="35.25" customHeight="1">
      <c r="A175" s="60" t="s">
        <v>325</v>
      </c>
      <c r="B175" s="49" t="s">
        <v>210</v>
      </c>
      <c r="C175" s="49" t="s">
        <v>213</v>
      </c>
      <c r="D175" s="49" t="s">
        <v>245</v>
      </c>
      <c r="E175" s="49" t="s">
        <v>176</v>
      </c>
      <c r="F175" s="47" t="s">
        <v>104</v>
      </c>
      <c r="G175" s="51">
        <v>2966676</v>
      </c>
      <c r="H175" s="52"/>
      <c r="I175" s="52"/>
      <c r="J175" s="52"/>
      <c r="K175" s="52"/>
      <c r="L175" s="51">
        <v>2966675.73</v>
      </c>
      <c r="M175" s="45">
        <f t="shared" si="29"/>
        <v>0.27000000001862645</v>
      </c>
      <c r="N175" s="222"/>
    </row>
    <row r="176" spans="1:14" s="12" customFormat="1" ht="35.25" customHeight="1">
      <c r="A176" s="60" t="s">
        <v>326</v>
      </c>
      <c r="B176" s="49" t="s">
        <v>210</v>
      </c>
      <c r="C176" s="49" t="s">
        <v>213</v>
      </c>
      <c r="D176" s="49" t="s">
        <v>245</v>
      </c>
      <c r="E176" s="49" t="s">
        <v>176</v>
      </c>
      <c r="F176" s="47" t="s">
        <v>103</v>
      </c>
      <c r="G176" s="51"/>
      <c r="H176" s="52"/>
      <c r="I176" s="52"/>
      <c r="J176" s="52"/>
      <c r="K176" s="52"/>
      <c r="L176" s="75"/>
      <c r="M176" s="45">
        <f t="shared" si="29"/>
        <v>0</v>
      </c>
      <c r="N176" s="222"/>
    </row>
    <row r="177" spans="1:14" s="12" customFormat="1" ht="15.75">
      <c r="A177" s="60" t="s">
        <v>76</v>
      </c>
      <c r="B177" s="49" t="s">
        <v>210</v>
      </c>
      <c r="C177" s="49" t="s">
        <v>213</v>
      </c>
      <c r="D177" s="49" t="s">
        <v>245</v>
      </c>
      <c r="E177" s="49" t="s">
        <v>180</v>
      </c>
      <c r="F177" s="47" t="s">
        <v>95</v>
      </c>
      <c r="G177" s="34"/>
      <c r="H177" s="74"/>
      <c r="I177" s="74"/>
      <c r="J177" s="74"/>
      <c r="K177" s="74"/>
      <c r="L177" s="75"/>
      <c r="M177" s="45">
        <f t="shared" si="29"/>
        <v>0</v>
      </c>
      <c r="N177" s="222"/>
    </row>
    <row r="178" spans="1:14" s="3" customFormat="1" ht="15.75">
      <c r="A178" s="116" t="s">
        <v>271</v>
      </c>
      <c r="B178" s="46" t="s">
        <v>210</v>
      </c>
      <c r="C178" s="46" t="s">
        <v>217</v>
      </c>
      <c r="D178" s="46" t="s">
        <v>245</v>
      </c>
      <c r="E178" s="46" t="s">
        <v>177</v>
      </c>
      <c r="F178" s="85" t="s">
        <v>108</v>
      </c>
      <c r="G178" s="154">
        <v>890924</v>
      </c>
      <c r="H178" s="100">
        <f>SUM(H179:H180)</f>
        <v>0</v>
      </c>
      <c r="I178" s="100">
        <f>SUM(I179:I180)</f>
        <v>0</v>
      </c>
      <c r="J178" s="100">
        <f>SUM(J179:J180)</f>
        <v>0</v>
      </c>
      <c r="K178" s="100">
        <f>SUM(K179:K180)</f>
        <v>0</v>
      </c>
      <c r="L178" s="100">
        <f>SUM(L179:L180)</f>
        <v>0</v>
      </c>
      <c r="M178" s="45">
        <f t="shared" si="29"/>
        <v>890924</v>
      </c>
      <c r="N178" s="220"/>
    </row>
    <row r="179" spans="1:57" s="16" customFormat="1" ht="15.75">
      <c r="A179" s="60" t="s">
        <v>272</v>
      </c>
      <c r="B179" s="64"/>
      <c r="C179" s="64"/>
      <c r="D179" s="64"/>
      <c r="E179" s="64"/>
      <c r="F179" s="47"/>
      <c r="G179" s="51"/>
      <c r="H179" s="51"/>
      <c r="I179" s="51"/>
      <c r="J179" s="51"/>
      <c r="K179" s="51"/>
      <c r="L179" s="56"/>
      <c r="M179" s="45">
        <f t="shared" si="29"/>
        <v>0</v>
      </c>
      <c r="N179" s="219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</row>
    <row r="180" spans="1:57" s="16" customFormat="1" ht="15.75">
      <c r="A180" s="60" t="s">
        <v>273</v>
      </c>
      <c r="B180" s="64"/>
      <c r="C180" s="64"/>
      <c r="D180" s="64"/>
      <c r="E180" s="64"/>
      <c r="F180" s="47"/>
      <c r="G180" s="51"/>
      <c r="H180" s="51"/>
      <c r="I180" s="51"/>
      <c r="J180" s="51"/>
      <c r="K180" s="51"/>
      <c r="L180" s="56"/>
      <c r="M180" s="45">
        <f t="shared" si="29"/>
        <v>0</v>
      </c>
      <c r="N180" s="219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81" spans="1:57" s="16" customFormat="1" ht="30">
      <c r="A181" s="60" t="s">
        <v>274</v>
      </c>
      <c r="B181" s="64" t="s">
        <v>210</v>
      </c>
      <c r="C181" s="64" t="s">
        <v>217</v>
      </c>
      <c r="D181" s="64" t="s">
        <v>245</v>
      </c>
      <c r="E181" s="64" t="s">
        <v>181</v>
      </c>
      <c r="F181" s="47" t="s">
        <v>97</v>
      </c>
      <c r="G181" s="75"/>
      <c r="H181" s="51"/>
      <c r="I181" s="51"/>
      <c r="J181" s="51"/>
      <c r="K181" s="51"/>
      <c r="L181" s="75"/>
      <c r="M181" s="45">
        <f t="shared" si="29"/>
        <v>0</v>
      </c>
      <c r="N181" s="219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</row>
    <row r="182" spans="1:57" s="16" customFormat="1" ht="21" customHeight="1">
      <c r="A182" s="72" t="s">
        <v>275</v>
      </c>
      <c r="B182" s="18" t="s">
        <v>210</v>
      </c>
      <c r="C182" s="18" t="s">
        <v>217</v>
      </c>
      <c r="D182" s="18" t="s">
        <v>245</v>
      </c>
      <c r="E182" s="18" t="s">
        <v>177</v>
      </c>
      <c r="F182" s="85" t="s">
        <v>108</v>
      </c>
      <c r="G182" s="100"/>
      <c r="H182" s="34"/>
      <c r="I182" s="34"/>
      <c r="J182" s="34"/>
      <c r="K182" s="34"/>
      <c r="L182" s="75"/>
      <c r="M182" s="45">
        <f t="shared" si="29"/>
        <v>0</v>
      </c>
      <c r="N182" s="219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</row>
    <row r="183" spans="1:14" s="12" customFormat="1" ht="31.5">
      <c r="A183" s="72" t="s">
        <v>74</v>
      </c>
      <c r="B183" s="46" t="s">
        <v>210</v>
      </c>
      <c r="C183" s="46" t="s">
        <v>121</v>
      </c>
      <c r="D183" s="46" t="s">
        <v>245</v>
      </c>
      <c r="E183" s="46" t="s">
        <v>177</v>
      </c>
      <c r="F183" s="85" t="s">
        <v>108</v>
      </c>
      <c r="G183" s="100">
        <f>G184+G185</f>
        <v>275944</v>
      </c>
      <c r="H183" s="100">
        <f>H184+H185</f>
        <v>0</v>
      </c>
      <c r="I183" s="100">
        <f>I184+I185</f>
        <v>0</v>
      </c>
      <c r="J183" s="100">
        <f>J184+J185</f>
        <v>0</v>
      </c>
      <c r="K183" s="100">
        <f>K184+K185</f>
        <v>0</v>
      </c>
      <c r="L183" s="154">
        <v>247334.03</v>
      </c>
      <c r="M183" s="45">
        <f t="shared" si="29"/>
        <v>28609.97</v>
      </c>
      <c r="N183" s="230"/>
    </row>
    <row r="184" spans="1:14" s="12" customFormat="1" ht="15.75">
      <c r="A184" s="60" t="s">
        <v>62</v>
      </c>
      <c r="B184" s="49"/>
      <c r="C184" s="49"/>
      <c r="D184" s="49"/>
      <c r="E184" s="49"/>
      <c r="F184" s="85"/>
      <c r="G184" s="51">
        <v>193222</v>
      </c>
      <c r="H184" s="52"/>
      <c r="I184" s="52"/>
      <c r="J184" s="52"/>
      <c r="K184" s="52"/>
      <c r="L184" s="153">
        <v>178855.03</v>
      </c>
      <c r="M184" s="45">
        <f t="shared" si="29"/>
        <v>14366.970000000001</v>
      </c>
      <c r="N184" s="230"/>
    </row>
    <row r="185" spans="1:14" s="12" customFormat="1" ht="30">
      <c r="A185" s="60" t="s">
        <v>282</v>
      </c>
      <c r="B185" s="49"/>
      <c r="C185" s="49"/>
      <c r="D185" s="49"/>
      <c r="E185" s="49"/>
      <c r="F185" s="47"/>
      <c r="G185" s="51">
        <v>82722</v>
      </c>
      <c r="H185" s="52"/>
      <c r="I185" s="52"/>
      <c r="J185" s="52"/>
      <c r="K185" s="52"/>
      <c r="L185" s="153">
        <v>68479</v>
      </c>
      <c r="M185" s="45">
        <f t="shared" si="29"/>
        <v>14243</v>
      </c>
      <c r="N185" s="230"/>
    </row>
    <row r="186" spans="1:57" s="16" customFormat="1" ht="30">
      <c r="A186" s="73" t="s">
        <v>276</v>
      </c>
      <c r="B186" s="18"/>
      <c r="C186" s="18"/>
      <c r="D186" s="18"/>
      <c r="E186" s="18"/>
      <c r="F186" s="85"/>
      <c r="G186" s="34"/>
      <c r="H186" s="34"/>
      <c r="I186" s="34"/>
      <c r="J186" s="34"/>
      <c r="K186" s="34"/>
      <c r="L186" s="165"/>
      <c r="M186" s="45">
        <f t="shared" si="29"/>
        <v>0</v>
      </c>
      <c r="N186" s="219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</row>
    <row r="187" spans="1:57" s="16" customFormat="1" ht="30">
      <c r="A187" s="73" t="s">
        <v>279</v>
      </c>
      <c r="B187" s="18" t="s">
        <v>210</v>
      </c>
      <c r="C187" s="18" t="s">
        <v>211</v>
      </c>
      <c r="D187" s="18" t="s">
        <v>245</v>
      </c>
      <c r="E187" s="18" t="s">
        <v>176</v>
      </c>
      <c r="F187" s="85" t="s">
        <v>104</v>
      </c>
      <c r="G187" s="100">
        <f aca="true" t="shared" si="35" ref="G187:L187">G188+G189+G190+G191</f>
        <v>248208.58</v>
      </c>
      <c r="H187" s="100">
        <f t="shared" si="35"/>
        <v>0</v>
      </c>
      <c r="I187" s="100">
        <f t="shared" si="35"/>
        <v>0</v>
      </c>
      <c r="J187" s="100">
        <f t="shared" si="35"/>
        <v>0</v>
      </c>
      <c r="K187" s="100">
        <f t="shared" si="35"/>
        <v>0</v>
      </c>
      <c r="L187" s="100">
        <f t="shared" si="35"/>
        <v>88561.8</v>
      </c>
      <c r="M187" s="45">
        <f t="shared" si="29"/>
        <v>159646.77999999997</v>
      </c>
      <c r="N187" s="220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</row>
    <row r="188" spans="1:57" s="16" customFormat="1" ht="30">
      <c r="A188" s="60" t="s">
        <v>297</v>
      </c>
      <c r="B188" s="64"/>
      <c r="C188" s="64"/>
      <c r="D188" s="64"/>
      <c r="E188" s="64"/>
      <c r="F188" s="47"/>
      <c r="G188" s="51">
        <v>147035.58</v>
      </c>
      <c r="H188" s="51"/>
      <c r="I188" s="51"/>
      <c r="J188" s="51"/>
      <c r="K188" s="51"/>
      <c r="L188" s="153">
        <f>21163.56+4710.04+8056.66+15000</f>
        <v>48930.26</v>
      </c>
      <c r="M188" s="45">
        <f t="shared" si="29"/>
        <v>98105.31999999998</v>
      </c>
      <c r="N188" s="220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</row>
    <row r="189" spans="1:57" s="16" customFormat="1" ht="30">
      <c r="A189" s="60" t="s">
        <v>280</v>
      </c>
      <c r="B189" s="64"/>
      <c r="C189" s="64"/>
      <c r="D189" s="64"/>
      <c r="E189" s="64"/>
      <c r="F189" s="47"/>
      <c r="G189" s="51">
        <v>41943</v>
      </c>
      <c r="H189" s="51"/>
      <c r="I189" s="51"/>
      <c r="J189" s="51"/>
      <c r="K189" s="51"/>
      <c r="L189" s="153"/>
      <c r="M189" s="45">
        <f t="shared" si="29"/>
        <v>41943</v>
      </c>
      <c r="N189" s="220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</row>
    <row r="190" spans="1:57" s="16" customFormat="1" ht="15.75">
      <c r="A190" s="60" t="s">
        <v>86</v>
      </c>
      <c r="B190" s="64"/>
      <c r="C190" s="64"/>
      <c r="D190" s="64"/>
      <c r="E190" s="64"/>
      <c r="F190" s="47"/>
      <c r="G190" s="51">
        <v>21100</v>
      </c>
      <c r="H190" s="51"/>
      <c r="I190" s="51"/>
      <c r="J190" s="51"/>
      <c r="K190" s="51"/>
      <c r="L190" s="153">
        <f>22113+1602.54</f>
        <v>23715.54</v>
      </c>
      <c r="M190" s="45">
        <f t="shared" si="29"/>
        <v>-2615.540000000001</v>
      </c>
      <c r="N190" s="219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</row>
    <row r="191" spans="1:57" s="16" customFormat="1" ht="15.75">
      <c r="A191" s="60" t="s">
        <v>27</v>
      </c>
      <c r="B191" s="64"/>
      <c r="C191" s="64"/>
      <c r="D191" s="64"/>
      <c r="E191" s="64"/>
      <c r="F191" s="47"/>
      <c r="G191" s="51">
        <v>38130</v>
      </c>
      <c r="H191" s="51"/>
      <c r="I191" s="51"/>
      <c r="J191" s="51"/>
      <c r="K191" s="51"/>
      <c r="L191" s="153">
        <f>6525+3932+5459</f>
        <v>15916</v>
      </c>
      <c r="M191" s="45">
        <f t="shared" si="29"/>
        <v>22214</v>
      </c>
      <c r="N191" s="219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</row>
    <row r="192" spans="1:57" s="16" customFormat="1" ht="15.75">
      <c r="A192" s="72" t="s">
        <v>268</v>
      </c>
      <c r="B192" s="18" t="s">
        <v>210</v>
      </c>
      <c r="C192" s="18" t="s">
        <v>211</v>
      </c>
      <c r="D192" s="18" t="s">
        <v>245</v>
      </c>
      <c r="E192" s="18" t="s">
        <v>177</v>
      </c>
      <c r="F192" s="85" t="s">
        <v>108</v>
      </c>
      <c r="G192" s="100">
        <f aca="true" t="shared" si="36" ref="G192:L192">G193+G194+G195+G196</f>
        <v>95419.05</v>
      </c>
      <c r="H192" s="100">
        <f t="shared" si="36"/>
        <v>0</v>
      </c>
      <c r="I192" s="100">
        <f t="shared" si="36"/>
        <v>0</v>
      </c>
      <c r="J192" s="100">
        <f t="shared" si="36"/>
        <v>0</v>
      </c>
      <c r="K192" s="100">
        <f t="shared" si="36"/>
        <v>0</v>
      </c>
      <c r="L192" s="100">
        <f t="shared" si="36"/>
        <v>95419.05</v>
      </c>
      <c r="M192" s="45">
        <f t="shared" si="29"/>
        <v>0</v>
      </c>
      <c r="N192" s="220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</row>
    <row r="193" spans="1:57" s="16" customFormat="1" ht="30">
      <c r="A193" s="60" t="s">
        <v>277</v>
      </c>
      <c r="B193" s="18"/>
      <c r="C193" s="18"/>
      <c r="D193" s="18"/>
      <c r="E193" s="18"/>
      <c r="F193" s="85"/>
      <c r="G193" s="51">
        <v>95419.05</v>
      </c>
      <c r="H193" s="34"/>
      <c r="I193" s="34"/>
      <c r="J193" s="34"/>
      <c r="K193" s="34"/>
      <c r="L193" s="51">
        <v>95419.05</v>
      </c>
      <c r="M193" s="45">
        <f t="shared" si="29"/>
        <v>0</v>
      </c>
      <c r="N193" s="220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</row>
    <row r="194" spans="1:57" s="16" customFormat="1" ht="30">
      <c r="A194" s="60" t="s">
        <v>278</v>
      </c>
      <c r="B194" s="64"/>
      <c r="C194" s="64"/>
      <c r="D194" s="64"/>
      <c r="E194" s="64"/>
      <c r="F194" s="47"/>
      <c r="G194" s="51"/>
      <c r="H194" s="51"/>
      <c r="I194" s="51"/>
      <c r="J194" s="51"/>
      <c r="K194" s="51"/>
      <c r="L194" s="71"/>
      <c r="M194" s="45">
        <f t="shared" si="29"/>
        <v>0</v>
      </c>
      <c r="N194" s="219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</row>
    <row r="195" spans="1:57" s="16" customFormat="1" ht="15.75">
      <c r="A195" s="60" t="s">
        <v>315</v>
      </c>
      <c r="B195" s="18"/>
      <c r="C195" s="18"/>
      <c r="D195" s="18"/>
      <c r="E195" s="18"/>
      <c r="F195" s="85"/>
      <c r="G195" s="51"/>
      <c r="H195" s="34"/>
      <c r="I195" s="34"/>
      <c r="J195" s="34"/>
      <c r="K195" s="34"/>
      <c r="L195" s="51"/>
      <c r="M195" s="45">
        <f t="shared" si="29"/>
        <v>0</v>
      </c>
      <c r="N195" s="219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</row>
    <row r="196" spans="1:57" s="16" customFormat="1" ht="15.75">
      <c r="A196" s="60" t="s">
        <v>316</v>
      </c>
      <c r="B196" s="18"/>
      <c r="C196" s="18"/>
      <c r="D196" s="18"/>
      <c r="E196" s="18"/>
      <c r="F196" s="85"/>
      <c r="G196" s="51"/>
      <c r="H196" s="34"/>
      <c r="I196" s="34"/>
      <c r="J196" s="34"/>
      <c r="K196" s="34"/>
      <c r="L196" s="75"/>
      <c r="M196" s="45">
        <f t="shared" si="29"/>
        <v>0</v>
      </c>
      <c r="N196" s="219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</row>
    <row r="197" spans="1:57" s="16" customFormat="1" ht="30">
      <c r="A197" s="60" t="s">
        <v>317</v>
      </c>
      <c r="B197" s="18" t="s">
        <v>210</v>
      </c>
      <c r="C197" s="18" t="s">
        <v>211</v>
      </c>
      <c r="D197" s="18" t="s">
        <v>245</v>
      </c>
      <c r="E197" s="18" t="s">
        <v>180</v>
      </c>
      <c r="F197" s="85" t="s">
        <v>95</v>
      </c>
      <c r="G197" s="34">
        <v>86000</v>
      </c>
      <c r="H197" s="34"/>
      <c r="I197" s="34"/>
      <c r="J197" s="34"/>
      <c r="K197" s="34"/>
      <c r="L197" s="75"/>
      <c r="M197" s="45">
        <f t="shared" si="29"/>
        <v>86000</v>
      </c>
      <c r="N197" s="219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</row>
    <row r="198" spans="1:57" s="16" customFormat="1" ht="15.75">
      <c r="A198" s="60" t="s">
        <v>11</v>
      </c>
      <c r="B198" s="18" t="s">
        <v>210</v>
      </c>
      <c r="C198" s="18" t="s">
        <v>211</v>
      </c>
      <c r="D198" s="18" t="s">
        <v>245</v>
      </c>
      <c r="E198" s="18" t="s">
        <v>181</v>
      </c>
      <c r="F198" s="85" t="s">
        <v>97</v>
      </c>
      <c r="G198" s="34"/>
      <c r="H198" s="34"/>
      <c r="I198" s="34"/>
      <c r="J198" s="34"/>
      <c r="K198" s="34"/>
      <c r="L198" s="75"/>
      <c r="M198" s="45">
        <f t="shared" si="29"/>
        <v>0</v>
      </c>
      <c r="N198" s="219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</row>
    <row r="199" spans="1:57" s="16" customFormat="1" ht="30">
      <c r="A199" s="119" t="s">
        <v>318</v>
      </c>
      <c r="B199" s="18" t="s">
        <v>210</v>
      </c>
      <c r="C199" s="18" t="s">
        <v>194</v>
      </c>
      <c r="D199" s="18" t="s">
        <v>245</v>
      </c>
      <c r="E199" s="18"/>
      <c r="F199" s="85"/>
      <c r="G199" s="34">
        <f aca="true" t="shared" si="37" ref="G199:L199">G202+G205</f>
        <v>625287</v>
      </c>
      <c r="H199" s="34">
        <f t="shared" si="37"/>
        <v>0</v>
      </c>
      <c r="I199" s="34">
        <f t="shared" si="37"/>
        <v>0</v>
      </c>
      <c r="J199" s="34">
        <f t="shared" si="37"/>
        <v>0</v>
      </c>
      <c r="K199" s="34">
        <f t="shared" si="37"/>
        <v>0</v>
      </c>
      <c r="L199" s="34">
        <f t="shared" si="37"/>
        <v>57000</v>
      </c>
      <c r="M199" s="45"/>
      <c r="N199" s="235">
        <f>L199/G199*100</f>
        <v>9.115814018202842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</row>
    <row r="200" spans="1:57" s="16" customFormat="1" ht="15.75">
      <c r="A200" s="207" t="s">
        <v>319</v>
      </c>
      <c r="B200" s="64" t="s">
        <v>210</v>
      </c>
      <c r="C200" s="64" t="s">
        <v>194</v>
      </c>
      <c r="D200" s="64" t="s">
        <v>245</v>
      </c>
      <c r="E200" s="64" t="s">
        <v>176</v>
      </c>
      <c r="F200" s="47" t="s">
        <v>103</v>
      </c>
      <c r="G200" s="51"/>
      <c r="H200" s="34"/>
      <c r="I200" s="34"/>
      <c r="J200" s="34"/>
      <c r="K200" s="34"/>
      <c r="L200" s="75"/>
      <c r="M200" s="45"/>
      <c r="N200" s="219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</row>
    <row r="201" spans="1:57" s="16" customFormat="1" ht="15.75">
      <c r="A201" s="207" t="s">
        <v>320</v>
      </c>
      <c r="B201" s="64" t="s">
        <v>210</v>
      </c>
      <c r="C201" s="64" t="s">
        <v>194</v>
      </c>
      <c r="D201" s="64" t="s">
        <v>245</v>
      </c>
      <c r="E201" s="64" t="s">
        <v>176</v>
      </c>
      <c r="F201" s="47" t="s">
        <v>104</v>
      </c>
      <c r="G201" s="51"/>
      <c r="H201" s="34"/>
      <c r="I201" s="34"/>
      <c r="J201" s="34"/>
      <c r="K201" s="34"/>
      <c r="L201" s="75"/>
      <c r="M201" s="45"/>
      <c r="N201" s="219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</row>
    <row r="202" spans="1:57" s="16" customFormat="1" ht="15.75">
      <c r="A202" s="205" t="s">
        <v>312</v>
      </c>
      <c r="B202" s="64" t="s">
        <v>210</v>
      </c>
      <c r="C202" s="64" t="s">
        <v>194</v>
      </c>
      <c r="D202" s="64" t="s">
        <v>245</v>
      </c>
      <c r="E202" s="64" t="s">
        <v>177</v>
      </c>
      <c r="F202" s="47" t="s">
        <v>108</v>
      </c>
      <c r="G202" s="159">
        <v>485000</v>
      </c>
      <c r="H202" s="51"/>
      <c r="I202" s="51"/>
      <c r="J202" s="51"/>
      <c r="K202" s="51"/>
      <c r="L202" s="159">
        <v>57000</v>
      </c>
      <c r="M202" s="45">
        <f t="shared" si="29"/>
        <v>428000</v>
      </c>
      <c r="N202" s="219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</row>
    <row r="203" spans="1:57" s="16" customFormat="1" ht="33.75" customHeight="1">
      <c r="A203" s="205" t="s">
        <v>321</v>
      </c>
      <c r="B203" s="64" t="s">
        <v>210</v>
      </c>
      <c r="C203" s="64" t="s">
        <v>311</v>
      </c>
      <c r="D203" s="64" t="s">
        <v>245</v>
      </c>
      <c r="E203" s="64" t="s">
        <v>179</v>
      </c>
      <c r="F203" s="47" t="s">
        <v>113</v>
      </c>
      <c r="G203" s="159"/>
      <c r="H203" s="51"/>
      <c r="I203" s="51"/>
      <c r="J203" s="51"/>
      <c r="K203" s="51"/>
      <c r="L203" s="165"/>
      <c r="M203" s="45"/>
      <c r="N203" s="219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</row>
    <row r="204" spans="1:57" s="16" customFormat="1" ht="33.75" customHeight="1">
      <c r="A204" s="205" t="s">
        <v>323</v>
      </c>
      <c r="B204" s="64" t="s">
        <v>210</v>
      </c>
      <c r="C204" s="64" t="s">
        <v>311</v>
      </c>
      <c r="D204" s="64" t="s">
        <v>245</v>
      </c>
      <c r="E204" s="64" t="s">
        <v>180</v>
      </c>
      <c r="F204" s="47" t="s">
        <v>322</v>
      </c>
      <c r="G204" s="159"/>
      <c r="H204" s="51"/>
      <c r="I204" s="51"/>
      <c r="J204" s="51"/>
      <c r="K204" s="51"/>
      <c r="L204" s="165"/>
      <c r="M204" s="45"/>
      <c r="N204" s="219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</row>
    <row r="205" spans="1:57" s="16" customFormat="1" ht="30">
      <c r="A205" s="205" t="s">
        <v>11</v>
      </c>
      <c r="B205" s="64" t="s">
        <v>210</v>
      </c>
      <c r="C205" s="64" t="s">
        <v>311</v>
      </c>
      <c r="D205" s="64" t="s">
        <v>245</v>
      </c>
      <c r="E205" s="64" t="s">
        <v>181</v>
      </c>
      <c r="F205" s="47" t="s">
        <v>97</v>
      </c>
      <c r="G205" s="159">
        <v>140287</v>
      </c>
      <c r="H205" s="51"/>
      <c r="I205" s="51"/>
      <c r="J205" s="51"/>
      <c r="K205" s="51"/>
      <c r="L205" s="165"/>
      <c r="M205" s="45"/>
      <c r="N205" s="219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</row>
    <row r="206" spans="1:57" s="16" customFormat="1" ht="46.5" customHeight="1">
      <c r="A206" s="119" t="s">
        <v>281</v>
      </c>
      <c r="B206" s="18" t="s">
        <v>210</v>
      </c>
      <c r="C206" s="18" t="s">
        <v>310</v>
      </c>
      <c r="D206" s="18"/>
      <c r="E206" s="18"/>
      <c r="F206" s="85"/>
      <c r="G206" s="154">
        <f aca="true" t="shared" si="38" ref="G206:L206">G210+G211+G207+G208+G209</f>
        <v>813379.36</v>
      </c>
      <c r="H206" s="154">
        <f t="shared" si="38"/>
        <v>0</v>
      </c>
      <c r="I206" s="154">
        <f t="shared" si="38"/>
        <v>0</v>
      </c>
      <c r="J206" s="154">
        <f t="shared" si="38"/>
        <v>0</v>
      </c>
      <c r="K206" s="154">
        <f t="shared" si="38"/>
        <v>0</v>
      </c>
      <c r="L206" s="154">
        <f t="shared" si="38"/>
        <v>290364.56</v>
      </c>
      <c r="M206" s="45">
        <f t="shared" si="29"/>
        <v>523014.8</v>
      </c>
      <c r="N206" s="240">
        <f>L206/G206*100</f>
        <v>35.698540469480314</v>
      </c>
      <c r="O206" s="15"/>
      <c r="P206" s="41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</row>
    <row r="207" spans="1:57" s="16" customFormat="1" ht="35.25" customHeight="1">
      <c r="A207" s="207" t="s">
        <v>253</v>
      </c>
      <c r="B207" s="64" t="s">
        <v>210</v>
      </c>
      <c r="C207" s="64" t="s">
        <v>310</v>
      </c>
      <c r="D207" s="64" t="s">
        <v>247</v>
      </c>
      <c r="E207" s="64" t="s">
        <v>181</v>
      </c>
      <c r="F207" s="80" t="s">
        <v>97</v>
      </c>
      <c r="G207" s="159">
        <v>8254</v>
      </c>
      <c r="H207" s="51"/>
      <c r="I207" s="51"/>
      <c r="J207" s="51"/>
      <c r="K207" s="51"/>
      <c r="L207" s="165"/>
      <c r="M207" s="45"/>
      <c r="N207" s="220"/>
      <c r="O207" s="15"/>
      <c r="P207" s="41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</row>
    <row r="208" spans="1:57" s="16" customFormat="1" ht="33" customHeight="1">
      <c r="A208" s="207" t="s">
        <v>142</v>
      </c>
      <c r="B208" s="64" t="s">
        <v>210</v>
      </c>
      <c r="C208" s="64" t="s">
        <v>310</v>
      </c>
      <c r="D208" s="64" t="s">
        <v>245</v>
      </c>
      <c r="E208" s="64" t="s">
        <v>176</v>
      </c>
      <c r="F208" s="80" t="s">
        <v>104</v>
      </c>
      <c r="G208" s="159">
        <v>2000</v>
      </c>
      <c r="H208" s="51"/>
      <c r="I208" s="51"/>
      <c r="J208" s="51"/>
      <c r="K208" s="51"/>
      <c r="L208" s="165"/>
      <c r="M208" s="45"/>
      <c r="N208" s="220"/>
      <c r="O208" s="15"/>
      <c r="P208" s="41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</row>
    <row r="209" spans="1:57" s="16" customFormat="1" ht="30" customHeight="1">
      <c r="A209" s="207" t="s">
        <v>152</v>
      </c>
      <c r="B209" s="64" t="s">
        <v>210</v>
      </c>
      <c r="C209" s="64" t="s">
        <v>310</v>
      </c>
      <c r="D209" s="64" t="s">
        <v>245</v>
      </c>
      <c r="E209" s="64" t="s">
        <v>177</v>
      </c>
      <c r="F209" s="80" t="s">
        <v>108</v>
      </c>
      <c r="G209" s="159">
        <v>187251.36</v>
      </c>
      <c r="H209" s="51"/>
      <c r="I209" s="51"/>
      <c r="J209" s="51"/>
      <c r="K209" s="51"/>
      <c r="L209" s="159">
        <v>173564.56</v>
      </c>
      <c r="M209" s="45"/>
      <c r="N209" s="220"/>
      <c r="O209" s="15"/>
      <c r="P209" s="41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</row>
    <row r="210" spans="1:57" s="16" customFormat="1" ht="35.25" customHeight="1">
      <c r="A210" s="205" t="s">
        <v>241</v>
      </c>
      <c r="B210" s="64" t="s">
        <v>210</v>
      </c>
      <c r="C210" s="64" t="s">
        <v>310</v>
      </c>
      <c r="D210" s="64" t="s">
        <v>245</v>
      </c>
      <c r="E210" s="64" t="s">
        <v>180</v>
      </c>
      <c r="F210" s="47" t="s">
        <v>95</v>
      </c>
      <c r="G210" s="83">
        <v>509894</v>
      </c>
      <c r="H210" s="51"/>
      <c r="I210" s="51"/>
      <c r="J210" s="51"/>
      <c r="K210" s="51"/>
      <c r="L210" s="51">
        <v>116800</v>
      </c>
      <c r="M210" s="45">
        <f t="shared" si="29"/>
        <v>393094</v>
      </c>
      <c r="N210" s="219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</row>
    <row r="211" spans="1:57" s="16" customFormat="1" ht="35.25" customHeight="1">
      <c r="A211" s="205" t="s">
        <v>11</v>
      </c>
      <c r="B211" s="206" t="s">
        <v>210</v>
      </c>
      <c r="C211" s="206" t="s">
        <v>310</v>
      </c>
      <c r="D211" s="206" t="s">
        <v>245</v>
      </c>
      <c r="E211" s="64" t="s">
        <v>181</v>
      </c>
      <c r="F211" s="47" t="s">
        <v>97</v>
      </c>
      <c r="G211" s="83">
        <v>105980</v>
      </c>
      <c r="H211" s="51"/>
      <c r="I211" s="51"/>
      <c r="J211" s="51"/>
      <c r="K211" s="51"/>
      <c r="L211" s="75"/>
      <c r="M211" s="45">
        <f t="shared" si="29"/>
        <v>105980</v>
      </c>
      <c r="N211" s="219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</row>
    <row r="212" spans="1:57" s="16" customFormat="1" ht="69.75" customHeight="1">
      <c r="A212" s="146" t="s">
        <v>331</v>
      </c>
      <c r="B212" s="18" t="s">
        <v>210</v>
      </c>
      <c r="C212" s="18" t="s">
        <v>9</v>
      </c>
      <c r="D212" s="18" t="s">
        <v>245</v>
      </c>
      <c r="E212" s="18" t="s">
        <v>176</v>
      </c>
      <c r="F212" s="85" t="s">
        <v>103</v>
      </c>
      <c r="G212" s="51">
        <v>1000000</v>
      </c>
      <c r="H212" s="51"/>
      <c r="I212" s="51"/>
      <c r="J212" s="51"/>
      <c r="K212" s="51"/>
      <c r="L212" s="75"/>
      <c r="M212" s="45">
        <f t="shared" si="29"/>
        <v>1000000</v>
      </c>
      <c r="N212" s="219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</row>
    <row r="213" spans="1:14" s="3" customFormat="1" ht="15.75">
      <c r="A213" s="106" t="s">
        <v>214</v>
      </c>
      <c r="B213" s="43" t="s">
        <v>215</v>
      </c>
      <c r="C213" s="43"/>
      <c r="D213" s="43"/>
      <c r="E213" s="43"/>
      <c r="F213" s="43"/>
      <c r="G213" s="62">
        <f aca="true" t="shared" si="39" ref="G213:L213">G219+G214</f>
        <v>274030</v>
      </c>
      <c r="H213" s="62">
        <f t="shared" si="39"/>
        <v>0</v>
      </c>
      <c r="I213" s="62">
        <f t="shared" si="39"/>
        <v>0</v>
      </c>
      <c r="J213" s="62">
        <f t="shared" si="39"/>
        <v>0</v>
      </c>
      <c r="K213" s="62">
        <f t="shared" si="39"/>
        <v>0</v>
      </c>
      <c r="L213" s="62">
        <f t="shared" si="39"/>
        <v>184030</v>
      </c>
      <c r="M213" s="45">
        <f t="shared" si="29"/>
        <v>90000</v>
      </c>
      <c r="N213" s="240">
        <f>L213/G213*100</f>
        <v>67.15688063350727</v>
      </c>
    </row>
    <row r="214" spans="1:17" s="140" customFormat="1" ht="45.75">
      <c r="A214" s="182" t="s">
        <v>31</v>
      </c>
      <c r="B214" s="170" t="s">
        <v>218</v>
      </c>
      <c r="C214" s="170" t="s">
        <v>219</v>
      </c>
      <c r="D214" s="170" t="s">
        <v>245</v>
      </c>
      <c r="E214" s="170"/>
      <c r="F214" s="170"/>
      <c r="G214" s="178">
        <f aca="true" t="shared" si="40" ref="G214:L214">G216+G218+G217+G215</f>
        <v>50000</v>
      </c>
      <c r="H214" s="178">
        <f t="shared" si="40"/>
        <v>0</v>
      </c>
      <c r="I214" s="178">
        <f t="shared" si="40"/>
        <v>0</v>
      </c>
      <c r="J214" s="178">
        <f t="shared" si="40"/>
        <v>0</v>
      </c>
      <c r="K214" s="178">
        <f t="shared" si="40"/>
        <v>0</v>
      </c>
      <c r="L214" s="178">
        <f t="shared" si="40"/>
        <v>0</v>
      </c>
      <c r="M214" s="174">
        <f t="shared" si="29"/>
        <v>50000</v>
      </c>
      <c r="N214" s="241"/>
      <c r="Q214" s="163"/>
    </row>
    <row r="215" spans="1:14" s="3" customFormat="1" ht="45.75">
      <c r="A215" s="87" t="s">
        <v>31</v>
      </c>
      <c r="B215" s="64" t="s">
        <v>218</v>
      </c>
      <c r="C215" s="64" t="s">
        <v>219</v>
      </c>
      <c r="D215" s="64" t="s">
        <v>245</v>
      </c>
      <c r="E215" s="64" t="s">
        <v>174</v>
      </c>
      <c r="F215" s="47" t="s">
        <v>98</v>
      </c>
      <c r="G215" s="51"/>
      <c r="H215" s="34"/>
      <c r="I215" s="34"/>
      <c r="J215" s="34"/>
      <c r="K215" s="34"/>
      <c r="L215" s="51"/>
      <c r="M215" s="45">
        <f t="shared" si="29"/>
        <v>0</v>
      </c>
      <c r="N215" s="219"/>
    </row>
    <row r="216" spans="1:14" s="3" customFormat="1" ht="45.75">
      <c r="A216" s="87" t="s">
        <v>31</v>
      </c>
      <c r="B216" s="64" t="s">
        <v>218</v>
      </c>
      <c r="C216" s="64" t="s">
        <v>219</v>
      </c>
      <c r="D216" s="64" t="s">
        <v>245</v>
      </c>
      <c r="E216" s="64" t="s">
        <v>177</v>
      </c>
      <c r="F216" s="47" t="s">
        <v>108</v>
      </c>
      <c r="G216" s="51">
        <v>24000</v>
      </c>
      <c r="H216" s="34"/>
      <c r="I216" s="34"/>
      <c r="J216" s="34"/>
      <c r="K216" s="34"/>
      <c r="L216" s="51"/>
      <c r="M216" s="45">
        <f t="shared" si="29"/>
        <v>24000</v>
      </c>
      <c r="N216" s="219"/>
    </row>
    <row r="217" spans="1:14" s="3" customFormat="1" ht="38.25" customHeight="1">
      <c r="A217" s="61" t="s">
        <v>54</v>
      </c>
      <c r="B217" s="64" t="s">
        <v>218</v>
      </c>
      <c r="C217" s="64" t="s">
        <v>219</v>
      </c>
      <c r="D217" s="64" t="s">
        <v>245</v>
      </c>
      <c r="E217" s="64" t="s">
        <v>179</v>
      </c>
      <c r="F217" s="47" t="s">
        <v>111</v>
      </c>
      <c r="G217" s="51">
        <v>26000</v>
      </c>
      <c r="H217" s="34"/>
      <c r="I217" s="34"/>
      <c r="J217" s="34"/>
      <c r="K217" s="34"/>
      <c r="L217" s="51"/>
      <c r="M217" s="45">
        <f t="shared" si="29"/>
        <v>26000</v>
      </c>
      <c r="N217" s="219"/>
    </row>
    <row r="218" spans="1:14" s="3" customFormat="1" ht="15.75">
      <c r="A218" s="138" t="s">
        <v>241</v>
      </c>
      <c r="B218" s="139" t="s">
        <v>218</v>
      </c>
      <c r="C218" s="139" t="s">
        <v>219</v>
      </c>
      <c r="D218" s="139" t="s">
        <v>245</v>
      </c>
      <c r="E218" s="139" t="s">
        <v>180</v>
      </c>
      <c r="F218" s="139" t="s">
        <v>95</v>
      </c>
      <c r="G218" s="51"/>
      <c r="H218" s="34"/>
      <c r="I218" s="34"/>
      <c r="J218" s="34"/>
      <c r="K218" s="34"/>
      <c r="L218" s="51"/>
      <c r="M218" s="45">
        <f t="shared" si="29"/>
        <v>0</v>
      </c>
      <c r="N218" s="219"/>
    </row>
    <row r="219" spans="1:14" s="3" customFormat="1" ht="15.75">
      <c r="A219" s="175" t="s">
        <v>61</v>
      </c>
      <c r="B219" s="170" t="s">
        <v>216</v>
      </c>
      <c r="C219" s="170"/>
      <c r="D219" s="170"/>
      <c r="E219" s="170"/>
      <c r="F219" s="170"/>
      <c r="G219" s="178">
        <f aca="true" t="shared" si="41" ref="G219:L219">G221+G223+G222+G224+G220</f>
        <v>224030</v>
      </c>
      <c r="H219" s="178">
        <f t="shared" si="41"/>
        <v>0</v>
      </c>
      <c r="I219" s="178">
        <f t="shared" si="41"/>
        <v>0</v>
      </c>
      <c r="J219" s="178">
        <f t="shared" si="41"/>
        <v>0</v>
      </c>
      <c r="K219" s="178">
        <f t="shared" si="41"/>
        <v>0</v>
      </c>
      <c r="L219" s="178">
        <f t="shared" si="41"/>
        <v>184030</v>
      </c>
      <c r="M219" s="174">
        <f t="shared" si="29"/>
        <v>40000</v>
      </c>
      <c r="N219" s="240">
        <f>L219/G219*100</f>
        <v>82.14524840423158</v>
      </c>
    </row>
    <row r="220" spans="1:14" s="3" customFormat="1" ht="45.75">
      <c r="A220" s="87" t="s">
        <v>220</v>
      </c>
      <c r="B220" s="158" t="s">
        <v>216</v>
      </c>
      <c r="C220" s="158" t="s">
        <v>221</v>
      </c>
      <c r="D220" s="158" t="s">
        <v>245</v>
      </c>
      <c r="E220" s="158" t="s">
        <v>174</v>
      </c>
      <c r="F220" s="158" t="s">
        <v>98</v>
      </c>
      <c r="G220" s="159">
        <v>84530</v>
      </c>
      <c r="H220" s="154"/>
      <c r="I220" s="154"/>
      <c r="J220" s="154"/>
      <c r="K220" s="154"/>
      <c r="L220" s="159">
        <v>84530</v>
      </c>
      <c r="M220" s="45">
        <f aca="true" t="shared" si="42" ref="M220:M287">G220-L220</f>
        <v>0</v>
      </c>
      <c r="N220" s="220"/>
    </row>
    <row r="221" spans="1:14" s="3" customFormat="1" ht="45.75">
      <c r="A221" s="87" t="s">
        <v>220</v>
      </c>
      <c r="B221" s="64" t="s">
        <v>216</v>
      </c>
      <c r="C221" s="64" t="s">
        <v>221</v>
      </c>
      <c r="D221" s="64" t="s">
        <v>245</v>
      </c>
      <c r="E221" s="64" t="s">
        <v>177</v>
      </c>
      <c r="F221" s="47" t="s">
        <v>108</v>
      </c>
      <c r="G221" s="51"/>
      <c r="H221" s="51"/>
      <c r="I221" s="51"/>
      <c r="J221" s="34"/>
      <c r="K221" s="34"/>
      <c r="L221" s="71"/>
      <c r="M221" s="45">
        <f t="shared" si="42"/>
        <v>0</v>
      </c>
      <c r="N221" s="219"/>
    </row>
    <row r="222" spans="1:14" s="3" customFormat="1" ht="45.75">
      <c r="A222" s="87" t="s">
        <v>220</v>
      </c>
      <c r="B222" s="64" t="s">
        <v>216</v>
      </c>
      <c r="C222" s="64" t="s">
        <v>221</v>
      </c>
      <c r="D222" s="64" t="s">
        <v>245</v>
      </c>
      <c r="E222" s="64" t="s">
        <v>179</v>
      </c>
      <c r="F222" s="47" t="s">
        <v>10</v>
      </c>
      <c r="G222" s="51"/>
      <c r="H222" s="51"/>
      <c r="I222" s="51"/>
      <c r="J222" s="34"/>
      <c r="K222" s="34"/>
      <c r="L222" s="71"/>
      <c r="M222" s="45">
        <f t="shared" si="42"/>
        <v>0</v>
      </c>
      <c r="N222" s="219"/>
    </row>
    <row r="223" spans="1:14" s="3" customFormat="1" ht="45.75">
      <c r="A223" s="87" t="s">
        <v>220</v>
      </c>
      <c r="B223" s="64" t="s">
        <v>216</v>
      </c>
      <c r="C223" s="64" t="s">
        <v>221</v>
      </c>
      <c r="D223" s="64" t="s">
        <v>245</v>
      </c>
      <c r="E223" s="64" t="s">
        <v>179</v>
      </c>
      <c r="F223" s="47" t="s">
        <v>111</v>
      </c>
      <c r="G223" s="51"/>
      <c r="H223" s="51"/>
      <c r="I223" s="51"/>
      <c r="J223" s="34"/>
      <c r="K223" s="34"/>
      <c r="L223" s="71"/>
      <c r="M223" s="45">
        <f t="shared" si="42"/>
        <v>0</v>
      </c>
      <c r="N223" s="219"/>
    </row>
    <row r="224" spans="1:14" s="3" customFormat="1" ht="15.75">
      <c r="A224" s="87" t="s">
        <v>5</v>
      </c>
      <c r="B224" s="64" t="s">
        <v>216</v>
      </c>
      <c r="C224" s="64" t="s">
        <v>221</v>
      </c>
      <c r="D224" s="64" t="s">
        <v>245</v>
      </c>
      <c r="E224" s="64" t="s">
        <v>179</v>
      </c>
      <c r="F224" s="47" t="s">
        <v>113</v>
      </c>
      <c r="G224" s="51">
        <v>139500</v>
      </c>
      <c r="H224" s="51"/>
      <c r="I224" s="51"/>
      <c r="J224" s="34"/>
      <c r="K224" s="34"/>
      <c r="L224" s="71">
        <v>99500</v>
      </c>
      <c r="M224" s="45">
        <f t="shared" si="42"/>
        <v>40000</v>
      </c>
      <c r="N224" s="219"/>
    </row>
    <row r="225" spans="1:14" s="3" customFormat="1" ht="30" customHeight="1">
      <c r="A225" s="107" t="s">
        <v>222</v>
      </c>
      <c r="B225" s="43" t="s">
        <v>223</v>
      </c>
      <c r="C225" s="43"/>
      <c r="D225" s="43"/>
      <c r="E225" s="44"/>
      <c r="F225" s="44"/>
      <c r="G225" s="62">
        <f aca="true" t="shared" si="43" ref="G225:L225">G226+G234</f>
        <v>637200.6599999999</v>
      </c>
      <c r="H225" s="62">
        <f t="shared" si="43"/>
        <v>0</v>
      </c>
      <c r="I225" s="62">
        <f t="shared" si="43"/>
        <v>0</v>
      </c>
      <c r="J225" s="62">
        <f t="shared" si="43"/>
        <v>0</v>
      </c>
      <c r="K225" s="62">
        <f t="shared" si="43"/>
        <v>0</v>
      </c>
      <c r="L225" s="62">
        <f t="shared" si="43"/>
        <v>53595.66</v>
      </c>
      <c r="M225" s="45">
        <f t="shared" si="42"/>
        <v>583604.9999999999</v>
      </c>
      <c r="N225" s="240">
        <f>L225/G225*100</f>
        <v>8.411111815232584</v>
      </c>
    </row>
    <row r="226" spans="1:14" s="3" customFormat="1" ht="26.25" customHeight="1">
      <c r="A226" s="184" t="s">
        <v>122</v>
      </c>
      <c r="B226" s="183" t="s">
        <v>224</v>
      </c>
      <c r="C226" s="183"/>
      <c r="D226" s="183"/>
      <c r="E226" s="183"/>
      <c r="F226" s="183"/>
      <c r="G226" s="185">
        <f aca="true" t="shared" si="44" ref="G226:L226">G228+G230+G233+G227+G229+G232+G231</f>
        <v>607000.6599999999</v>
      </c>
      <c r="H226" s="185">
        <f t="shared" si="44"/>
        <v>0</v>
      </c>
      <c r="I226" s="185">
        <f t="shared" si="44"/>
        <v>0</v>
      </c>
      <c r="J226" s="185">
        <f t="shared" si="44"/>
        <v>0</v>
      </c>
      <c r="K226" s="185">
        <f t="shared" si="44"/>
        <v>0</v>
      </c>
      <c r="L226" s="185">
        <f t="shared" si="44"/>
        <v>53595.66</v>
      </c>
      <c r="M226" s="174">
        <f t="shared" si="42"/>
        <v>553404.9999999999</v>
      </c>
      <c r="N226" s="220"/>
    </row>
    <row r="227" spans="1:14" s="3" customFormat="1" ht="26.25" customHeight="1">
      <c r="A227" s="53" t="s">
        <v>15</v>
      </c>
      <c r="B227" s="49" t="s">
        <v>224</v>
      </c>
      <c r="C227" s="64" t="s">
        <v>225</v>
      </c>
      <c r="D227" s="64" t="s">
        <v>245</v>
      </c>
      <c r="E227" s="65" t="s">
        <v>174</v>
      </c>
      <c r="F227" s="47" t="s">
        <v>98</v>
      </c>
      <c r="G227" s="83">
        <v>80000</v>
      </c>
      <c r="H227" s="109"/>
      <c r="I227" s="109"/>
      <c r="J227" s="109"/>
      <c r="K227" s="109"/>
      <c r="L227" s="114"/>
      <c r="M227" s="45">
        <f t="shared" si="42"/>
        <v>80000</v>
      </c>
      <c r="N227" s="220"/>
    </row>
    <row r="228" spans="1:14" s="3" customFormat="1" ht="30.75" customHeight="1">
      <c r="A228" s="61" t="s">
        <v>123</v>
      </c>
      <c r="B228" s="49" t="s">
        <v>224</v>
      </c>
      <c r="C228" s="64" t="s">
        <v>225</v>
      </c>
      <c r="D228" s="64" t="s">
        <v>245</v>
      </c>
      <c r="E228" s="65" t="s">
        <v>177</v>
      </c>
      <c r="F228" s="47" t="s">
        <v>108</v>
      </c>
      <c r="G228" s="83">
        <v>15000.66</v>
      </c>
      <c r="H228" s="52"/>
      <c r="I228" s="52"/>
      <c r="J228" s="52"/>
      <c r="K228" s="52"/>
      <c r="L228" s="56">
        <v>0.66</v>
      </c>
      <c r="M228" s="45">
        <f t="shared" si="42"/>
        <v>15000</v>
      </c>
      <c r="N228" s="219"/>
    </row>
    <row r="229" spans="1:14" s="3" customFormat="1" ht="30.75" customHeight="1">
      <c r="A229" s="61" t="s">
        <v>16</v>
      </c>
      <c r="B229" s="49" t="s">
        <v>224</v>
      </c>
      <c r="C229" s="64" t="s">
        <v>225</v>
      </c>
      <c r="D229" s="64" t="s">
        <v>245</v>
      </c>
      <c r="E229" s="65" t="s">
        <v>179</v>
      </c>
      <c r="F229" s="47" t="s">
        <v>10</v>
      </c>
      <c r="G229" s="83"/>
      <c r="H229" s="52"/>
      <c r="I229" s="52"/>
      <c r="J229" s="52"/>
      <c r="K229" s="52"/>
      <c r="L229" s="56"/>
      <c r="M229" s="45">
        <f t="shared" si="42"/>
        <v>0</v>
      </c>
      <c r="N229" s="219"/>
    </row>
    <row r="230" spans="1:14" s="3" customFormat="1" ht="30.75" customHeight="1">
      <c r="A230" s="61" t="s">
        <v>54</v>
      </c>
      <c r="B230" s="49" t="s">
        <v>224</v>
      </c>
      <c r="C230" s="64" t="s">
        <v>225</v>
      </c>
      <c r="D230" s="64" t="s">
        <v>245</v>
      </c>
      <c r="E230" s="65" t="s">
        <v>179</v>
      </c>
      <c r="F230" s="47" t="s">
        <v>111</v>
      </c>
      <c r="G230" s="83">
        <v>452000</v>
      </c>
      <c r="H230" s="52"/>
      <c r="I230" s="52"/>
      <c r="J230" s="52"/>
      <c r="K230" s="52"/>
      <c r="L230" s="56">
        <v>8595</v>
      </c>
      <c r="M230" s="45">
        <f t="shared" si="42"/>
        <v>443405</v>
      </c>
      <c r="N230" s="219"/>
    </row>
    <row r="231" spans="1:14" s="3" customFormat="1" ht="30.75" customHeight="1">
      <c r="A231" s="61" t="s">
        <v>296</v>
      </c>
      <c r="B231" s="49" t="s">
        <v>224</v>
      </c>
      <c r="C231" s="64" t="s">
        <v>225</v>
      </c>
      <c r="D231" s="64" t="s">
        <v>245</v>
      </c>
      <c r="E231" s="65" t="s">
        <v>179</v>
      </c>
      <c r="F231" s="47" t="s">
        <v>113</v>
      </c>
      <c r="G231" s="83">
        <v>60000</v>
      </c>
      <c r="H231" s="52"/>
      <c r="I231" s="52"/>
      <c r="J231" s="52"/>
      <c r="K231" s="52"/>
      <c r="L231" s="56">
        <v>45000</v>
      </c>
      <c r="M231" s="45">
        <f t="shared" si="42"/>
        <v>15000</v>
      </c>
      <c r="N231" s="219"/>
    </row>
    <row r="232" spans="1:14" s="3" customFormat="1" ht="30.75" customHeight="1">
      <c r="A232" s="61" t="s">
        <v>135</v>
      </c>
      <c r="B232" s="49" t="s">
        <v>224</v>
      </c>
      <c r="C232" s="64" t="s">
        <v>225</v>
      </c>
      <c r="D232" s="64" t="s">
        <v>245</v>
      </c>
      <c r="E232" s="65" t="s">
        <v>180</v>
      </c>
      <c r="F232" s="47" t="s">
        <v>95</v>
      </c>
      <c r="G232" s="83"/>
      <c r="H232" s="52"/>
      <c r="I232" s="52"/>
      <c r="J232" s="52"/>
      <c r="K232" s="52"/>
      <c r="L232" s="56"/>
      <c r="M232" s="45">
        <f t="shared" si="42"/>
        <v>0</v>
      </c>
      <c r="N232" s="219"/>
    </row>
    <row r="233" spans="1:14" s="3" customFormat="1" ht="28.5" customHeight="1">
      <c r="A233" s="61" t="s">
        <v>283</v>
      </c>
      <c r="B233" s="49" t="s">
        <v>224</v>
      </c>
      <c r="C233" s="64" t="s">
        <v>225</v>
      </c>
      <c r="D233" s="64" t="s">
        <v>245</v>
      </c>
      <c r="E233" s="65" t="s">
        <v>181</v>
      </c>
      <c r="F233" s="47" t="s">
        <v>97</v>
      </c>
      <c r="G233" s="83"/>
      <c r="H233" s="52"/>
      <c r="I233" s="52"/>
      <c r="J233" s="52"/>
      <c r="K233" s="52"/>
      <c r="L233" s="56"/>
      <c r="M233" s="45">
        <f t="shared" si="42"/>
        <v>0</v>
      </c>
      <c r="N233" s="219"/>
    </row>
    <row r="234" spans="1:14" s="3" customFormat="1" ht="25.5" customHeight="1">
      <c r="A234" s="198" t="s">
        <v>139</v>
      </c>
      <c r="B234" s="183" t="s">
        <v>33</v>
      </c>
      <c r="C234" s="183" t="s">
        <v>194</v>
      </c>
      <c r="D234" s="183" t="s">
        <v>245</v>
      </c>
      <c r="E234" s="183"/>
      <c r="F234" s="170"/>
      <c r="G234" s="178">
        <f aca="true" t="shared" si="45" ref="G234:L234">G235+G236+G238+G239+G237</f>
        <v>30200</v>
      </c>
      <c r="H234" s="178">
        <f t="shared" si="45"/>
        <v>0</v>
      </c>
      <c r="I234" s="178">
        <f t="shared" si="45"/>
        <v>0</v>
      </c>
      <c r="J234" s="178">
        <f t="shared" si="45"/>
        <v>0</v>
      </c>
      <c r="K234" s="178">
        <f t="shared" si="45"/>
        <v>0</v>
      </c>
      <c r="L234" s="178">
        <f t="shared" si="45"/>
        <v>0</v>
      </c>
      <c r="M234" s="174">
        <f t="shared" si="42"/>
        <v>30200</v>
      </c>
      <c r="N234" s="220"/>
    </row>
    <row r="235" spans="1:14" s="3" customFormat="1" ht="33.75" customHeight="1">
      <c r="A235" s="84" t="s">
        <v>4</v>
      </c>
      <c r="B235" s="49" t="s">
        <v>33</v>
      </c>
      <c r="C235" s="49" t="s">
        <v>226</v>
      </c>
      <c r="D235" s="49" t="s">
        <v>245</v>
      </c>
      <c r="E235" s="49" t="s">
        <v>177</v>
      </c>
      <c r="F235" s="49" t="s">
        <v>105</v>
      </c>
      <c r="G235" s="83"/>
      <c r="H235" s="34"/>
      <c r="I235" s="34"/>
      <c r="J235" s="34"/>
      <c r="K235" s="34"/>
      <c r="L235" s="51"/>
      <c r="M235" s="45">
        <f t="shared" si="42"/>
        <v>0</v>
      </c>
      <c r="N235" s="220"/>
    </row>
    <row r="236" spans="1:14" s="3" customFormat="1" ht="31.5">
      <c r="A236" s="84" t="s">
        <v>4</v>
      </c>
      <c r="B236" s="49" t="s">
        <v>33</v>
      </c>
      <c r="C236" s="49" t="s">
        <v>226</v>
      </c>
      <c r="D236" s="49" t="s">
        <v>245</v>
      </c>
      <c r="E236" s="49" t="s">
        <v>177</v>
      </c>
      <c r="F236" s="49" t="s">
        <v>108</v>
      </c>
      <c r="G236" s="83"/>
      <c r="H236" s="52"/>
      <c r="I236" s="52"/>
      <c r="J236" s="52"/>
      <c r="K236" s="52"/>
      <c r="L236" s="75"/>
      <c r="M236" s="45">
        <f t="shared" si="42"/>
        <v>0</v>
      </c>
      <c r="N236" s="219"/>
    </row>
    <row r="237" spans="1:14" s="3" customFormat="1" ht="31.5">
      <c r="A237" s="84" t="s">
        <v>4</v>
      </c>
      <c r="B237" s="49" t="s">
        <v>33</v>
      </c>
      <c r="C237" s="49" t="s">
        <v>226</v>
      </c>
      <c r="D237" s="49" t="s">
        <v>245</v>
      </c>
      <c r="E237" s="49" t="s">
        <v>179</v>
      </c>
      <c r="F237" s="49" t="s">
        <v>111</v>
      </c>
      <c r="G237" s="83">
        <v>25000</v>
      </c>
      <c r="H237" s="52"/>
      <c r="I237" s="52"/>
      <c r="J237" s="52"/>
      <c r="K237" s="52"/>
      <c r="L237" s="71"/>
      <c r="M237" s="45">
        <f t="shared" si="42"/>
        <v>25000</v>
      </c>
      <c r="N237" s="219"/>
    </row>
    <row r="238" spans="1:14" s="3" customFormat="1" ht="31.5">
      <c r="A238" s="84" t="s">
        <v>4</v>
      </c>
      <c r="B238" s="49" t="s">
        <v>33</v>
      </c>
      <c r="C238" s="49" t="s">
        <v>226</v>
      </c>
      <c r="D238" s="49" t="s">
        <v>245</v>
      </c>
      <c r="E238" s="49" t="s">
        <v>180</v>
      </c>
      <c r="F238" s="49" t="s">
        <v>95</v>
      </c>
      <c r="G238" s="83">
        <v>5200</v>
      </c>
      <c r="H238" s="52"/>
      <c r="I238" s="52"/>
      <c r="J238" s="52"/>
      <c r="K238" s="52"/>
      <c r="L238" s="51"/>
      <c r="M238" s="45">
        <f t="shared" si="42"/>
        <v>5200</v>
      </c>
      <c r="N238" s="219"/>
    </row>
    <row r="239" spans="1:14" s="3" customFormat="1" ht="31.5">
      <c r="A239" s="84" t="s">
        <v>4</v>
      </c>
      <c r="B239" s="49" t="s">
        <v>33</v>
      </c>
      <c r="C239" s="49" t="s">
        <v>226</v>
      </c>
      <c r="D239" s="49" t="s">
        <v>245</v>
      </c>
      <c r="E239" s="49" t="s">
        <v>181</v>
      </c>
      <c r="F239" s="49" t="s">
        <v>97</v>
      </c>
      <c r="G239" s="83"/>
      <c r="H239" s="52"/>
      <c r="I239" s="52"/>
      <c r="J239" s="52"/>
      <c r="K239" s="52"/>
      <c r="L239" s="75"/>
      <c r="M239" s="45">
        <f t="shared" si="42"/>
        <v>0</v>
      </c>
      <c r="N239" s="219"/>
    </row>
    <row r="240" spans="1:14" s="3" customFormat="1" ht="31.5">
      <c r="A240" s="198" t="s">
        <v>77</v>
      </c>
      <c r="B240" s="170" t="s">
        <v>59</v>
      </c>
      <c r="C240" s="170"/>
      <c r="D240" s="170"/>
      <c r="E240" s="170"/>
      <c r="F240" s="170"/>
      <c r="G240" s="178">
        <f aca="true" t="shared" si="46" ref="G240:L240">G241+G242+G243</f>
        <v>120000</v>
      </c>
      <c r="H240" s="178">
        <f t="shared" si="46"/>
        <v>0</v>
      </c>
      <c r="I240" s="178">
        <f t="shared" si="46"/>
        <v>0</v>
      </c>
      <c r="J240" s="178">
        <f t="shared" si="46"/>
        <v>0</v>
      </c>
      <c r="K240" s="178">
        <f t="shared" si="46"/>
        <v>0</v>
      </c>
      <c r="L240" s="178">
        <f t="shared" si="46"/>
        <v>109740.47</v>
      </c>
      <c r="M240" s="174">
        <f t="shared" si="42"/>
        <v>10259.529999999999</v>
      </c>
      <c r="N240" s="240">
        <f>L240/G240*100</f>
        <v>91.45039166666666</v>
      </c>
    </row>
    <row r="241" spans="1:14" s="118" customFormat="1" ht="15.75">
      <c r="A241" s="117" t="s">
        <v>228</v>
      </c>
      <c r="B241" s="108" t="s">
        <v>59</v>
      </c>
      <c r="C241" s="108" t="s">
        <v>229</v>
      </c>
      <c r="D241" s="108" t="s">
        <v>247</v>
      </c>
      <c r="E241" s="108" t="s">
        <v>180</v>
      </c>
      <c r="F241" s="63" t="s">
        <v>95</v>
      </c>
      <c r="G241" s="109">
        <v>40000</v>
      </c>
      <c r="H241" s="75"/>
      <c r="I241" s="75"/>
      <c r="J241" s="75"/>
      <c r="K241" s="75"/>
      <c r="L241" s="75">
        <v>29750</v>
      </c>
      <c r="M241" s="45">
        <f t="shared" si="42"/>
        <v>10250</v>
      </c>
      <c r="N241" s="242"/>
    </row>
    <row r="242" spans="1:14" s="118" customFormat="1" ht="15.75">
      <c r="A242" s="117" t="s">
        <v>228</v>
      </c>
      <c r="B242" s="108" t="s">
        <v>59</v>
      </c>
      <c r="C242" s="108" t="s">
        <v>229</v>
      </c>
      <c r="D242" s="108" t="s">
        <v>245</v>
      </c>
      <c r="E242" s="108" t="s">
        <v>181</v>
      </c>
      <c r="F242" s="63" t="s">
        <v>304</v>
      </c>
      <c r="G242" s="109">
        <v>80000</v>
      </c>
      <c r="H242" s="75"/>
      <c r="I242" s="75"/>
      <c r="J242" s="75"/>
      <c r="K242" s="75"/>
      <c r="L242" s="75">
        <v>79990.47</v>
      </c>
      <c r="M242" s="45">
        <f t="shared" si="42"/>
        <v>9.529999999998836</v>
      </c>
      <c r="N242" s="242"/>
    </row>
    <row r="243" spans="1:14" s="118" customFormat="1" ht="15.75">
      <c r="A243" s="117" t="s">
        <v>228</v>
      </c>
      <c r="B243" s="108" t="s">
        <v>59</v>
      </c>
      <c r="C243" s="108" t="s">
        <v>229</v>
      </c>
      <c r="D243" s="108" t="s">
        <v>245</v>
      </c>
      <c r="E243" s="108" t="s">
        <v>181</v>
      </c>
      <c r="F243" s="63" t="s">
        <v>97</v>
      </c>
      <c r="G243" s="109"/>
      <c r="H243" s="75"/>
      <c r="I243" s="75"/>
      <c r="J243" s="75"/>
      <c r="K243" s="75"/>
      <c r="L243" s="75"/>
      <c r="M243" s="45">
        <f t="shared" si="42"/>
        <v>0</v>
      </c>
      <c r="N243" s="242"/>
    </row>
    <row r="244" spans="1:14" s="3" customFormat="1" ht="15.75">
      <c r="A244" s="110" t="s">
        <v>230</v>
      </c>
      <c r="B244" s="43" t="s">
        <v>30</v>
      </c>
      <c r="C244" s="44" t="s">
        <v>172</v>
      </c>
      <c r="D244" s="44" t="s">
        <v>170</v>
      </c>
      <c r="E244" s="44"/>
      <c r="F244" s="44"/>
      <c r="G244" s="62">
        <f aca="true" t="shared" si="47" ref="G244:L244">G245+G268+G267+G270+G269</f>
        <v>46712075.25</v>
      </c>
      <c r="H244" s="62">
        <f t="shared" si="47"/>
        <v>238380</v>
      </c>
      <c r="I244" s="62">
        <f t="shared" si="47"/>
        <v>238380</v>
      </c>
      <c r="J244" s="62">
        <f t="shared" si="47"/>
        <v>238380</v>
      </c>
      <c r="K244" s="62">
        <f t="shared" si="47"/>
        <v>238380</v>
      </c>
      <c r="L244" s="62">
        <f t="shared" si="47"/>
        <v>907825.55</v>
      </c>
      <c r="M244" s="45">
        <f t="shared" si="42"/>
        <v>45804249.7</v>
      </c>
      <c r="N244" s="240">
        <f>L244/G244*100</f>
        <v>1.9434494081913007</v>
      </c>
    </row>
    <row r="245" spans="1:14" s="3" customFormat="1" ht="15.75">
      <c r="A245" s="198"/>
      <c r="B245" s="170" t="s">
        <v>231</v>
      </c>
      <c r="C245" s="172"/>
      <c r="D245" s="172"/>
      <c r="E245" s="172"/>
      <c r="F245" s="172"/>
      <c r="G245" s="178">
        <f aca="true" t="shared" si="48" ref="G245:L245">G246+G250+G254+G256+G255+G247+G248+G257+G249</f>
        <v>46558593.95</v>
      </c>
      <c r="H245" s="178">
        <f t="shared" si="48"/>
        <v>109600</v>
      </c>
      <c r="I245" s="178">
        <f t="shared" si="48"/>
        <v>109600</v>
      </c>
      <c r="J245" s="178">
        <f t="shared" si="48"/>
        <v>109600</v>
      </c>
      <c r="K245" s="178">
        <f t="shared" si="48"/>
        <v>109600</v>
      </c>
      <c r="L245" s="178">
        <f t="shared" si="48"/>
        <v>907825.55</v>
      </c>
      <c r="M245" s="174">
        <f t="shared" si="42"/>
        <v>45650768.400000006</v>
      </c>
      <c r="N245" s="220"/>
    </row>
    <row r="246" spans="1:14" s="3" customFormat="1" ht="45">
      <c r="A246" s="53" t="s">
        <v>132</v>
      </c>
      <c r="B246" s="89" t="s">
        <v>231</v>
      </c>
      <c r="C246" s="89" t="s">
        <v>94</v>
      </c>
      <c r="D246" s="89" t="s">
        <v>285</v>
      </c>
      <c r="E246" s="49" t="s">
        <v>178</v>
      </c>
      <c r="F246" s="47" t="s">
        <v>115</v>
      </c>
      <c r="G246" s="51">
        <v>35312</v>
      </c>
      <c r="H246" s="52"/>
      <c r="I246" s="52"/>
      <c r="J246" s="52"/>
      <c r="K246" s="52"/>
      <c r="L246" s="75"/>
      <c r="M246" s="45">
        <f t="shared" si="42"/>
        <v>35312</v>
      </c>
      <c r="N246" s="219"/>
    </row>
    <row r="247" spans="1:14" s="3" customFormat="1" ht="30">
      <c r="A247" s="53" t="s">
        <v>300</v>
      </c>
      <c r="B247" s="89" t="s">
        <v>231</v>
      </c>
      <c r="C247" s="89" t="s">
        <v>301</v>
      </c>
      <c r="D247" s="89" t="s">
        <v>245</v>
      </c>
      <c r="E247" s="49" t="s">
        <v>180</v>
      </c>
      <c r="F247" s="47" t="s">
        <v>95</v>
      </c>
      <c r="G247" s="51">
        <v>1933333</v>
      </c>
      <c r="H247" s="52"/>
      <c r="I247" s="52"/>
      <c r="J247" s="52"/>
      <c r="K247" s="52"/>
      <c r="L247" s="75"/>
      <c r="M247" s="45">
        <f t="shared" si="42"/>
        <v>1933333</v>
      </c>
      <c r="N247" s="219"/>
    </row>
    <row r="248" spans="1:14" s="3" customFormat="1" ht="15.75">
      <c r="A248" s="53" t="s">
        <v>306</v>
      </c>
      <c r="B248" s="89" t="s">
        <v>231</v>
      </c>
      <c r="C248" s="89" t="s">
        <v>301</v>
      </c>
      <c r="D248" s="89" t="s">
        <v>285</v>
      </c>
      <c r="E248" s="49" t="s">
        <v>178</v>
      </c>
      <c r="F248" s="47" t="s">
        <v>115</v>
      </c>
      <c r="G248" s="51">
        <v>72918.75</v>
      </c>
      <c r="H248" s="52"/>
      <c r="I248" s="52"/>
      <c r="J248" s="52"/>
      <c r="K248" s="52"/>
      <c r="L248" s="71">
        <v>57818.75</v>
      </c>
      <c r="M248" s="45">
        <f t="shared" si="42"/>
        <v>15100</v>
      </c>
      <c r="N248" s="219"/>
    </row>
    <row r="249" spans="1:14" s="3" customFormat="1" ht="15.75">
      <c r="A249" s="53"/>
      <c r="B249" s="89" t="s">
        <v>231</v>
      </c>
      <c r="C249" s="89" t="s">
        <v>301</v>
      </c>
      <c r="D249" s="89" t="s">
        <v>330</v>
      </c>
      <c r="E249" s="49" t="s">
        <v>328</v>
      </c>
      <c r="F249" s="47"/>
      <c r="G249" s="51">
        <v>270262</v>
      </c>
      <c r="H249" s="52"/>
      <c r="I249" s="52"/>
      <c r="J249" s="52"/>
      <c r="K249" s="52"/>
      <c r="L249" s="71">
        <v>180174.8</v>
      </c>
      <c r="M249" s="45"/>
      <c r="N249" s="219"/>
    </row>
    <row r="250" spans="1:14" s="3" customFormat="1" ht="45">
      <c r="A250" s="77" t="s">
        <v>286</v>
      </c>
      <c r="B250" s="46" t="s">
        <v>231</v>
      </c>
      <c r="C250" s="46" t="s">
        <v>287</v>
      </c>
      <c r="D250" s="46" t="s">
        <v>245</v>
      </c>
      <c r="E250" s="46"/>
      <c r="F250" s="85"/>
      <c r="G250" s="75">
        <f aca="true" t="shared" si="49" ref="G250:L250">G251+G252+G253</f>
        <v>13290</v>
      </c>
      <c r="H250" s="75">
        <f t="shared" si="49"/>
        <v>0</v>
      </c>
      <c r="I250" s="75">
        <f t="shared" si="49"/>
        <v>0</v>
      </c>
      <c r="J250" s="75">
        <f t="shared" si="49"/>
        <v>0</v>
      </c>
      <c r="K250" s="75">
        <f t="shared" si="49"/>
        <v>0</v>
      </c>
      <c r="L250" s="75">
        <f t="shared" si="49"/>
        <v>0</v>
      </c>
      <c r="M250" s="45">
        <f t="shared" si="42"/>
        <v>13290</v>
      </c>
      <c r="N250" s="219"/>
    </row>
    <row r="251" spans="1:14" s="3" customFormat="1" ht="15.75">
      <c r="A251" s="53" t="s">
        <v>45</v>
      </c>
      <c r="B251" s="127" t="s">
        <v>231</v>
      </c>
      <c r="C251" s="127" t="s">
        <v>287</v>
      </c>
      <c r="D251" s="127" t="s">
        <v>245</v>
      </c>
      <c r="E251" s="127" t="s">
        <v>174</v>
      </c>
      <c r="F251" s="128" t="s">
        <v>98</v>
      </c>
      <c r="G251" s="129"/>
      <c r="H251" s="141"/>
      <c r="I251" s="141"/>
      <c r="J251" s="141"/>
      <c r="K251" s="141"/>
      <c r="L251" s="142"/>
      <c r="M251" s="45">
        <f t="shared" si="42"/>
        <v>0</v>
      </c>
      <c r="N251" s="219"/>
    </row>
    <row r="252" spans="1:14" s="3" customFormat="1" ht="33.75" customHeight="1">
      <c r="A252" s="125" t="s">
        <v>241</v>
      </c>
      <c r="B252" s="127" t="s">
        <v>231</v>
      </c>
      <c r="C252" s="127" t="s">
        <v>287</v>
      </c>
      <c r="D252" s="127" t="s">
        <v>245</v>
      </c>
      <c r="E252" s="127" t="s">
        <v>180</v>
      </c>
      <c r="F252" s="128" t="s">
        <v>95</v>
      </c>
      <c r="G252" s="129">
        <v>13290</v>
      </c>
      <c r="H252" s="141"/>
      <c r="I252" s="141"/>
      <c r="J252" s="141"/>
      <c r="K252" s="141"/>
      <c r="L252" s="142"/>
      <c r="M252" s="45">
        <f t="shared" si="42"/>
        <v>13290</v>
      </c>
      <c r="N252" s="219"/>
    </row>
    <row r="253" spans="1:14" s="3" customFormat="1" ht="15.75">
      <c r="A253" s="147" t="s">
        <v>17</v>
      </c>
      <c r="B253" s="127" t="s">
        <v>231</v>
      </c>
      <c r="C253" s="127" t="s">
        <v>287</v>
      </c>
      <c r="D253" s="127" t="s">
        <v>285</v>
      </c>
      <c r="E253" s="127" t="s">
        <v>178</v>
      </c>
      <c r="F253" s="128" t="s">
        <v>115</v>
      </c>
      <c r="G253" s="129"/>
      <c r="H253" s="141"/>
      <c r="I253" s="141"/>
      <c r="J253" s="141"/>
      <c r="K253" s="141"/>
      <c r="L253" s="142"/>
      <c r="M253" s="45">
        <f t="shared" si="42"/>
        <v>0</v>
      </c>
      <c r="N253" s="219"/>
    </row>
    <row r="254" spans="1:14" s="3" customFormat="1" ht="45">
      <c r="A254" s="125" t="s">
        <v>79</v>
      </c>
      <c r="B254" s="126" t="s">
        <v>231</v>
      </c>
      <c r="C254" s="126" t="s">
        <v>29</v>
      </c>
      <c r="D254" s="126" t="s">
        <v>245</v>
      </c>
      <c r="E254" s="127" t="s">
        <v>178</v>
      </c>
      <c r="F254" s="128" t="s">
        <v>115</v>
      </c>
      <c r="G254" s="151">
        <v>183675</v>
      </c>
      <c r="H254" s="129">
        <v>109600</v>
      </c>
      <c r="I254" s="129">
        <v>109600</v>
      </c>
      <c r="J254" s="129">
        <v>109600</v>
      </c>
      <c r="K254" s="129">
        <v>109600</v>
      </c>
      <c r="L254" s="151"/>
      <c r="M254" s="45">
        <f t="shared" si="42"/>
        <v>183675</v>
      </c>
      <c r="N254" s="219"/>
    </row>
    <row r="255" spans="1:14" s="3" customFormat="1" ht="15.75">
      <c r="A255" s="53" t="s">
        <v>306</v>
      </c>
      <c r="B255" s="126" t="s">
        <v>231</v>
      </c>
      <c r="C255" s="126" t="s">
        <v>128</v>
      </c>
      <c r="D255" s="126" t="s">
        <v>285</v>
      </c>
      <c r="E255" s="127" t="s">
        <v>178</v>
      </c>
      <c r="F255" s="128" t="s">
        <v>115</v>
      </c>
      <c r="G255" s="203"/>
      <c r="H255" s="129"/>
      <c r="I255" s="129"/>
      <c r="J255" s="129"/>
      <c r="K255" s="129"/>
      <c r="L255" s="129"/>
      <c r="M255" s="45">
        <f t="shared" si="42"/>
        <v>0</v>
      </c>
      <c r="N255" s="219"/>
    </row>
    <row r="256" spans="1:15" s="3" customFormat="1" ht="61.5" customHeight="1">
      <c r="A256" s="119" t="s">
        <v>3</v>
      </c>
      <c r="B256" s="131" t="s">
        <v>231</v>
      </c>
      <c r="C256" s="131" t="s">
        <v>2</v>
      </c>
      <c r="D256" s="131" t="s">
        <v>330</v>
      </c>
      <c r="E256" s="132" t="s">
        <v>178</v>
      </c>
      <c r="F256" s="133" t="s">
        <v>115</v>
      </c>
      <c r="G256" s="134">
        <v>43861537.2</v>
      </c>
      <c r="H256" s="129"/>
      <c r="I256" s="129"/>
      <c r="J256" s="129"/>
      <c r="K256" s="129"/>
      <c r="L256" s="151">
        <v>605316</v>
      </c>
      <c r="M256" s="45">
        <f t="shared" si="42"/>
        <v>43256221.2</v>
      </c>
      <c r="N256" s="235">
        <f>L256/G256*100</f>
        <v>1.3800610709102097</v>
      </c>
      <c r="O256" s="115"/>
    </row>
    <row r="257" spans="1:15" s="3" customFormat="1" ht="61.5" customHeight="1">
      <c r="A257" s="119" t="s">
        <v>341</v>
      </c>
      <c r="B257" s="131" t="s">
        <v>231</v>
      </c>
      <c r="C257" s="131" t="s">
        <v>38</v>
      </c>
      <c r="D257" s="131"/>
      <c r="E257" s="132"/>
      <c r="F257" s="133"/>
      <c r="G257" s="134">
        <f aca="true" t="shared" si="50" ref="G257:L257">G258+G259+G260+G261+G263</f>
        <v>188266</v>
      </c>
      <c r="H257" s="134">
        <f t="shared" si="50"/>
        <v>0</v>
      </c>
      <c r="I257" s="134">
        <f t="shared" si="50"/>
        <v>0</v>
      </c>
      <c r="J257" s="134">
        <f t="shared" si="50"/>
        <v>0</v>
      </c>
      <c r="K257" s="134">
        <f t="shared" si="50"/>
        <v>0</v>
      </c>
      <c r="L257" s="134">
        <f t="shared" si="50"/>
        <v>64516</v>
      </c>
      <c r="M257" s="45"/>
      <c r="N257" s="235">
        <f>L257/G257*100</f>
        <v>34.26853494523706</v>
      </c>
      <c r="O257" s="115"/>
    </row>
    <row r="258" spans="1:15" s="3" customFormat="1" ht="61.5" customHeight="1">
      <c r="A258" s="119" t="s">
        <v>342</v>
      </c>
      <c r="B258" s="131" t="s">
        <v>231</v>
      </c>
      <c r="C258" s="131" t="s">
        <v>38</v>
      </c>
      <c r="D258" s="131" t="s">
        <v>247</v>
      </c>
      <c r="E258" s="132" t="s">
        <v>180</v>
      </c>
      <c r="F258" s="133" t="s">
        <v>95</v>
      </c>
      <c r="G258" s="134">
        <v>25000</v>
      </c>
      <c r="H258" s="129"/>
      <c r="I258" s="129"/>
      <c r="J258" s="129"/>
      <c r="K258" s="129"/>
      <c r="L258" s="151"/>
      <c r="M258" s="45"/>
      <c r="N258" s="235"/>
      <c r="O258" s="115"/>
    </row>
    <row r="259" spans="1:15" s="3" customFormat="1" ht="61.5" customHeight="1">
      <c r="A259" s="119" t="s">
        <v>343</v>
      </c>
      <c r="B259" s="131" t="s">
        <v>231</v>
      </c>
      <c r="C259" s="131" t="s">
        <v>38</v>
      </c>
      <c r="D259" s="131" t="s">
        <v>245</v>
      </c>
      <c r="E259" s="132" t="s">
        <v>174</v>
      </c>
      <c r="F259" s="133" t="s">
        <v>98</v>
      </c>
      <c r="G259" s="134">
        <v>20000</v>
      </c>
      <c r="H259" s="129"/>
      <c r="I259" s="129"/>
      <c r="J259" s="129"/>
      <c r="K259" s="129"/>
      <c r="L259" s="151"/>
      <c r="M259" s="45"/>
      <c r="N259" s="219"/>
      <c r="O259" s="115"/>
    </row>
    <row r="260" spans="1:14" s="3" customFormat="1" ht="36.75" customHeight="1">
      <c r="A260" s="119" t="s">
        <v>344</v>
      </c>
      <c r="B260" s="18" t="s">
        <v>231</v>
      </c>
      <c r="C260" s="18" t="s">
        <v>38</v>
      </c>
      <c r="D260" s="18" t="s">
        <v>245</v>
      </c>
      <c r="E260" s="18" t="s">
        <v>176</v>
      </c>
      <c r="F260" s="85" t="s">
        <v>103</v>
      </c>
      <c r="G260" s="100">
        <v>20000</v>
      </c>
      <c r="H260" s="74"/>
      <c r="I260" s="74"/>
      <c r="J260" s="74"/>
      <c r="K260" s="74"/>
      <c r="L260" s="79"/>
      <c r="M260" s="45">
        <f>G260-L260</f>
        <v>20000</v>
      </c>
      <c r="N260" s="219"/>
    </row>
    <row r="261" spans="1:14" s="3" customFormat="1" ht="24.75" customHeight="1">
      <c r="A261" s="119"/>
      <c r="B261" s="18" t="s">
        <v>231</v>
      </c>
      <c r="C261" s="18" t="s">
        <v>38</v>
      </c>
      <c r="D261" s="18" t="s">
        <v>245</v>
      </c>
      <c r="E261" s="18" t="s">
        <v>179</v>
      </c>
      <c r="F261" s="85" t="s">
        <v>111</v>
      </c>
      <c r="G261" s="100">
        <v>16</v>
      </c>
      <c r="H261" s="74"/>
      <c r="I261" s="74"/>
      <c r="J261" s="74"/>
      <c r="K261" s="74"/>
      <c r="L261" s="79">
        <v>16</v>
      </c>
      <c r="M261" s="45"/>
      <c r="N261" s="219"/>
    </row>
    <row r="262" spans="1:14" s="3" customFormat="1" ht="33" customHeight="1">
      <c r="A262" s="119" t="s">
        <v>345</v>
      </c>
      <c r="B262" s="18" t="s">
        <v>231</v>
      </c>
      <c r="C262" s="18" t="s">
        <v>38</v>
      </c>
      <c r="D262" s="18" t="s">
        <v>245</v>
      </c>
      <c r="E262" s="18" t="s">
        <v>181</v>
      </c>
      <c r="F262" s="85" t="s">
        <v>97</v>
      </c>
      <c r="G262" s="100"/>
      <c r="H262" s="74"/>
      <c r="I262" s="74"/>
      <c r="J262" s="74"/>
      <c r="K262" s="74"/>
      <c r="L262" s="79"/>
      <c r="M262" s="45">
        <f t="shared" si="42"/>
        <v>0</v>
      </c>
      <c r="N262" s="219"/>
    </row>
    <row r="263" spans="1:14" s="15" customFormat="1" ht="30">
      <c r="A263" s="119" t="s">
        <v>346</v>
      </c>
      <c r="B263" s="18" t="s">
        <v>231</v>
      </c>
      <c r="C263" s="18" t="s">
        <v>38</v>
      </c>
      <c r="D263" s="18" t="s">
        <v>285</v>
      </c>
      <c r="E263" s="18" t="s">
        <v>178</v>
      </c>
      <c r="F263" s="85" t="s">
        <v>115</v>
      </c>
      <c r="G263" s="34">
        <v>123250</v>
      </c>
      <c r="H263" s="34"/>
      <c r="I263" s="34"/>
      <c r="J263" s="34"/>
      <c r="K263" s="34"/>
      <c r="L263" s="75">
        <v>64500</v>
      </c>
      <c r="M263" s="45">
        <f t="shared" si="42"/>
        <v>58750</v>
      </c>
      <c r="N263" s="219"/>
    </row>
    <row r="264" spans="1:14" s="3" customFormat="1" ht="0.75" customHeight="1">
      <c r="A264" s="120"/>
      <c r="B264" s="121"/>
      <c r="C264" s="121"/>
      <c r="D264" s="121"/>
      <c r="E264" s="121"/>
      <c r="F264" s="121"/>
      <c r="G264" s="122"/>
      <c r="H264" s="123"/>
      <c r="I264" s="123"/>
      <c r="J264" s="123">
        <v>1150000</v>
      </c>
      <c r="K264" s="123"/>
      <c r="L264" s="124"/>
      <c r="M264" s="45">
        <f t="shared" si="42"/>
        <v>0</v>
      </c>
      <c r="N264" s="219"/>
    </row>
    <row r="265" spans="1:14" s="3" customFormat="1" ht="45.75" customHeight="1">
      <c r="A265" s="198" t="s">
        <v>347</v>
      </c>
      <c r="B265" s="170" t="s">
        <v>127</v>
      </c>
      <c r="C265" s="170" t="s">
        <v>128</v>
      </c>
      <c r="D265" s="170"/>
      <c r="E265" s="170"/>
      <c r="F265" s="170"/>
      <c r="G265" s="178">
        <f aca="true" t="shared" si="51" ref="G265:L265">G267+G268+G269+G270</f>
        <v>153481.3</v>
      </c>
      <c r="H265" s="178">
        <f t="shared" si="51"/>
        <v>128780</v>
      </c>
      <c r="I265" s="178">
        <f t="shared" si="51"/>
        <v>128780</v>
      </c>
      <c r="J265" s="178">
        <f t="shared" si="51"/>
        <v>128780</v>
      </c>
      <c r="K265" s="178">
        <f t="shared" si="51"/>
        <v>128780</v>
      </c>
      <c r="L265" s="178">
        <f t="shared" si="51"/>
        <v>0</v>
      </c>
      <c r="M265" s="174">
        <f t="shared" si="42"/>
        <v>153481.3</v>
      </c>
      <c r="N265" s="219"/>
    </row>
    <row r="266" spans="1:14" s="3" customFormat="1" ht="11.25" customHeight="1" hidden="1">
      <c r="A266" s="84"/>
      <c r="B266" s="46"/>
      <c r="C266" s="46"/>
      <c r="D266" s="46"/>
      <c r="E266" s="46"/>
      <c r="F266" s="46"/>
      <c r="G266" s="112"/>
      <c r="H266" s="74"/>
      <c r="I266" s="74"/>
      <c r="J266" s="74"/>
      <c r="K266" s="74"/>
      <c r="L266" s="79"/>
      <c r="M266" s="45"/>
      <c r="N266" s="219"/>
    </row>
    <row r="267" spans="1:14" s="3" customFormat="1" ht="54" customHeight="1">
      <c r="A267" s="161" t="s">
        <v>129</v>
      </c>
      <c r="B267" s="201" t="s">
        <v>127</v>
      </c>
      <c r="C267" s="161" t="s">
        <v>128</v>
      </c>
      <c r="D267" s="201" t="s">
        <v>285</v>
      </c>
      <c r="E267" s="161" t="s">
        <v>174</v>
      </c>
      <c r="F267" s="161" t="s">
        <v>98</v>
      </c>
      <c r="G267" s="154"/>
      <c r="H267" s="161"/>
      <c r="I267" s="161"/>
      <c r="J267" s="161"/>
      <c r="K267" s="161"/>
      <c r="L267" s="154"/>
      <c r="M267" s="160">
        <f t="shared" si="42"/>
        <v>0</v>
      </c>
      <c r="N267" s="219"/>
    </row>
    <row r="268" spans="1:14" s="3" customFormat="1" ht="51.75" customHeight="1">
      <c r="A268" s="161" t="s">
        <v>129</v>
      </c>
      <c r="B268" s="157" t="s">
        <v>127</v>
      </c>
      <c r="C268" s="157" t="s">
        <v>128</v>
      </c>
      <c r="D268" s="157" t="s">
        <v>285</v>
      </c>
      <c r="E268" s="157" t="s">
        <v>177</v>
      </c>
      <c r="F268" s="157" t="s">
        <v>108</v>
      </c>
      <c r="G268" s="154">
        <v>153481.3</v>
      </c>
      <c r="H268" s="154">
        <v>128780</v>
      </c>
      <c r="I268" s="154">
        <v>128780</v>
      </c>
      <c r="J268" s="154">
        <v>128780</v>
      </c>
      <c r="K268" s="154">
        <v>128780</v>
      </c>
      <c r="L268" s="154"/>
      <c r="M268" s="45">
        <f t="shared" si="42"/>
        <v>153481.3</v>
      </c>
      <c r="N268" s="220"/>
    </row>
    <row r="269" spans="1:14" s="3" customFormat="1" ht="51.75" customHeight="1">
      <c r="A269" s="161" t="s">
        <v>129</v>
      </c>
      <c r="B269" s="157" t="s">
        <v>127</v>
      </c>
      <c r="C269" s="157" t="s">
        <v>128</v>
      </c>
      <c r="D269" s="157" t="s">
        <v>285</v>
      </c>
      <c r="E269" s="157" t="s">
        <v>178</v>
      </c>
      <c r="F269" s="157" t="s">
        <v>115</v>
      </c>
      <c r="G269" s="162"/>
      <c r="H269" s="162"/>
      <c r="I269" s="162"/>
      <c r="J269" s="162"/>
      <c r="K269" s="162"/>
      <c r="L269" s="162"/>
      <c r="M269" s="45">
        <f t="shared" si="42"/>
        <v>0</v>
      </c>
      <c r="N269" s="220"/>
    </row>
    <row r="270" spans="1:14" s="3" customFormat="1" ht="51.75" customHeight="1">
      <c r="A270" s="161" t="s">
        <v>129</v>
      </c>
      <c r="B270" s="157" t="s">
        <v>127</v>
      </c>
      <c r="C270" s="157" t="s">
        <v>128</v>
      </c>
      <c r="D270" s="157" t="s">
        <v>285</v>
      </c>
      <c r="E270" s="157" t="s">
        <v>181</v>
      </c>
      <c r="F270" s="157" t="s">
        <v>97</v>
      </c>
      <c r="G270" s="162"/>
      <c r="H270" s="162"/>
      <c r="I270" s="162"/>
      <c r="J270" s="162"/>
      <c r="K270" s="162"/>
      <c r="L270" s="162"/>
      <c r="M270" s="45">
        <f t="shared" si="42"/>
        <v>0</v>
      </c>
      <c r="N270" s="219"/>
    </row>
    <row r="271" spans="1:14" s="3" customFormat="1" ht="27" customHeight="1">
      <c r="A271" s="111" t="s">
        <v>78</v>
      </c>
      <c r="B271" s="86" t="s">
        <v>233</v>
      </c>
      <c r="C271" s="86" t="s">
        <v>227</v>
      </c>
      <c r="D271" s="86" t="s">
        <v>245</v>
      </c>
      <c r="E271" s="86"/>
      <c r="F271" s="86"/>
      <c r="G271" s="130">
        <f aca="true" t="shared" si="52" ref="G271:L271">G272</f>
        <v>442609.82</v>
      </c>
      <c r="H271" s="130">
        <f t="shared" si="52"/>
        <v>0</v>
      </c>
      <c r="I271" s="130">
        <f t="shared" si="52"/>
        <v>0</v>
      </c>
      <c r="J271" s="130">
        <f t="shared" si="52"/>
        <v>0</v>
      </c>
      <c r="K271" s="130">
        <f t="shared" si="52"/>
        <v>0</v>
      </c>
      <c r="L271" s="130">
        <f t="shared" si="52"/>
        <v>120350</v>
      </c>
      <c r="M271" s="45">
        <f t="shared" si="42"/>
        <v>322259.82</v>
      </c>
      <c r="N271" s="240">
        <f>L271/G271*100</f>
        <v>27.1909918311347</v>
      </c>
    </row>
    <row r="272" spans="1:14" s="3" customFormat="1" ht="18.75" customHeight="1">
      <c r="A272" s="199" t="s">
        <v>288</v>
      </c>
      <c r="B272" s="170" t="s">
        <v>103</v>
      </c>
      <c r="C272" s="170" t="s">
        <v>227</v>
      </c>
      <c r="D272" s="170" t="s">
        <v>245</v>
      </c>
      <c r="E272" s="170"/>
      <c r="F272" s="170"/>
      <c r="G272" s="178">
        <f aca="true" t="shared" si="53" ref="G272:L272">G274+G275+G276+G273+G278+G277</f>
        <v>442609.82</v>
      </c>
      <c r="H272" s="178">
        <f t="shared" si="53"/>
        <v>0</v>
      </c>
      <c r="I272" s="178">
        <f t="shared" si="53"/>
        <v>0</v>
      </c>
      <c r="J272" s="178">
        <f t="shared" si="53"/>
        <v>0</v>
      </c>
      <c r="K272" s="178">
        <f t="shared" si="53"/>
        <v>0</v>
      </c>
      <c r="L272" s="178">
        <f t="shared" si="53"/>
        <v>120350</v>
      </c>
      <c r="M272" s="174">
        <f t="shared" si="42"/>
        <v>322259.82</v>
      </c>
      <c r="N272" s="219"/>
    </row>
    <row r="273" spans="1:14" s="3" customFormat="1" ht="18.75" customHeight="1">
      <c r="A273" s="61" t="s">
        <v>240</v>
      </c>
      <c r="B273" s="64" t="s">
        <v>103</v>
      </c>
      <c r="C273" s="64" t="s">
        <v>227</v>
      </c>
      <c r="D273" s="64" t="s">
        <v>245</v>
      </c>
      <c r="E273" s="64" t="s">
        <v>174</v>
      </c>
      <c r="F273" s="47" t="s">
        <v>98</v>
      </c>
      <c r="G273" s="83">
        <v>168000</v>
      </c>
      <c r="H273" s="100"/>
      <c r="I273" s="100"/>
      <c r="J273" s="100"/>
      <c r="K273" s="100"/>
      <c r="L273" s="83">
        <v>28000</v>
      </c>
      <c r="M273" s="45">
        <f t="shared" si="42"/>
        <v>140000</v>
      </c>
      <c r="N273" s="219"/>
    </row>
    <row r="274" spans="1:14" s="3" customFormat="1" ht="33.75" customHeight="1">
      <c r="A274" s="61" t="s">
        <v>123</v>
      </c>
      <c r="B274" s="64" t="s">
        <v>103</v>
      </c>
      <c r="C274" s="64" t="s">
        <v>227</v>
      </c>
      <c r="D274" s="64" t="s">
        <v>245</v>
      </c>
      <c r="E274" s="64" t="s">
        <v>177</v>
      </c>
      <c r="F274" s="47" t="s">
        <v>108</v>
      </c>
      <c r="G274" s="83">
        <v>47509.82</v>
      </c>
      <c r="H274" s="51"/>
      <c r="I274" s="51"/>
      <c r="J274" s="51"/>
      <c r="K274" s="51"/>
      <c r="L274" s="56"/>
      <c r="M274" s="45">
        <f t="shared" si="42"/>
        <v>47509.82</v>
      </c>
      <c r="N274" s="219"/>
    </row>
    <row r="275" spans="1:14" s="3" customFormat="1" ht="36.75" customHeight="1">
      <c r="A275" s="61" t="s">
        <v>54</v>
      </c>
      <c r="B275" s="64" t="s">
        <v>103</v>
      </c>
      <c r="C275" s="64" t="s">
        <v>227</v>
      </c>
      <c r="D275" s="64" t="s">
        <v>245</v>
      </c>
      <c r="E275" s="64" t="s">
        <v>179</v>
      </c>
      <c r="F275" s="47" t="s">
        <v>111</v>
      </c>
      <c r="G275" s="83">
        <v>169600</v>
      </c>
      <c r="H275" s="51"/>
      <c r="I275" s="51"/>
      <c r="J275" s="51"/>
      <c r="K275" s="51"/>
      <c r="L275" s="56">
        <v>66400</v>
      </c>
      <c r="M275" s="45">
        <f t="shared" si="42"/>
        <v>103200</v>
      </c>
      <c r="N275" s="220"/>
    </row>
    <row r="276" spans="1:14" s="3" customFormat="1" ht="24.75" customHeight="1">
      <c r="A276" s="61" t="s">
        <v>5</v>
      </c>
      <c r="B276" s="64" t="s">
        <v>103</v>
      </c>
      <c r="C276" s="64" t="s">
        <v>227</v>
      </c>
      <c r="D276" s="64" t="s">
        <v>245</v>
      </c>
      <c r="E276" s="64" t="s">
        <v>179</v>
      </c>
      <c r="F276" s="47" t="s">
        <v>113</v>
      </c>
      <c r="G276" s="83">
        <v>49500</v>
      </c>
      <c r="H276" s="51"/>
      <c r="I276" s="51"/>
      <c r="J276" s="51"/>
      <c r="K276" s="51"/>
      <c r="L276" s="56">
        <v>17950</v>
      </c>
      <c r="M276" s="45">
        <f t="shared" si="42"/>
        <v>31550</v>
      </c>
      <c r="N276" s="219"/>
    </row>
    <row r="277" spans="1:14" s="3" customFormat="1" ht="24.75" customHeight="1">
      <c r="A277" s="61" t="s">
        <v>332</v>
      </c>
      <c r="B277" s="64" t="s">
        <v>103</v>
      </c>
      <c r="C277" s="64" t="s">
        <v>227</v>
      </c>
      <c r="D277" s="64" t="s">
        <v>245</v>
      </c>
      <c r="E277" s="64" t="s">
        <v>181</v>
      </c>
      <c r="F277" s="47" t="s">
        <v>112</v>
      </c>
      <c r="G277" s="83">
        <v>8000</v>
      </c>
      <c r="H277" s="51"/>
      <c r="I277" s="51"/>
      <c r="J277" s="51"/>
      <c r="K277" s="51"/>
      <c r="L277" s="56">
        <v>8000</v>
      </c>
      <c r="M277" s="45"/>
      <c r="N277" s="219"/>
    </row>
    <row r="278" spans="1:14" s="3" customFormat="1" ht="24.75" customHeight="1">
      <c r="A278" s="61" t="s">
        <v>253</v>
      </c>
      <c r="B278" s="64" t="s">
        <v>103</v>
      </c>
      <c r="C278" s="64" t="s">
        <v>227</v>
      </c>
      <c r="D278" s="64" t="s">
        <v>245</v>
      </c>
      <c r="E278" s="64" t="s">
        <v>181</v>
      </c>
      <c r="F278" s="47" t="s">
        <v>97</v>
      </c>
      <c r="G278" s="83"/>
      <c r="H278" s="51"/>
      <c r="I278" s="51"/>
      <c r="J278" s="51"/>
      <c r="K278" s="51"/>
      <c r="L278" s="56"/>
      <c r="M278" s="45">
        <f t="shared" si="42"/>
        <v>0</v>
      </c>
      <c r="N278" s="219"/>
    </row>
    <row r="279" spans="1:14" s="3" customFormat="1" ht="25.5" customHeight="1">
      <c r="A279" s="175" t="s">
        <v>58</v>
      </c>
      <c r="B279" s="170" t="s">
        <v>57</v>
      </c>
      <c r="C279" s="170"/>
      <c r="D279" s="170"/>
      <c r="E279" s="170"/>
      <c r="F279" s="170"/>
      <c r="G279" s="178">
        <f aca="true" t="shared" si="54" ref="G279:L279">G282+G283+G284+G281+G280</f>
        <v>55045</v>
      </c>
      <c r="H279" s="178">
        <f t="shared" si="54"/>
        <v>0</v>
      </c>
      <c r="I279" s="178">
        <f t="shared" si="54"/>
        <v>0</v>
      </c>
      <c r="J279" s="178">
        <f t="shared" si="54"/>
        <v>0</v>
      </c>
      <c r="K279" s="178">
        <f t="shared" si="54"/>
        <v>0</v>
      </c>
      <c r="L279" s="178">
        <f t="shared" si="54"/>
        <v>30982.67</v>
      </c>
      <c r="M279" s="174">
        <f t="shared" si="42"/>
        <v>24062.33</v>
      </c>
      <c r="N279" s="240">
        <f>L279/G279*100</f>
        <v>56.2860750295213</v>
      </c>
    </row>
    <row r="280" spans="1:14" s="3" customFormat="1" ht="25.5" customHeight="1">
      <c r="A280" s="202" t="s">
        <v>93</v>
      </c>
      <c r="B280" s="158" t="s">
        <v>56</v>
      </c>
      <c r="C280" s="158" t="s">
        <v>225</v>
      </c>
      <c r="D280" s="158" t="s">
        <v>247</v>
      </c>
      <c r="E280" s="158" t="s">
        <v>177</v>
      </c>
      <c r="F280" s="158" t="s">
        <v>107</v>
      </c>
      <c r="G280" s="159">
        <v>20000</v>
      </c>
      <c r="H280" s="154"/>
      <c r="I280" s="154"/>
      <c r="J280" s="154"/>
      <c r="K280" s="154"/>
      <c r="L280" s="159">
        <v>13291.67</v>
      </c>
      <c r="M280" s="160">
        <f>G280-L280</f>
        <v>6708.33</v>
      </c>
      <c r="N280" s="220"/>
    </row>
    <row r="281" spans="1:14" s="3" customFormat="1" ht="25.5" customHeight="1">
      <c r="A281" s="202" t="s">
        <v>93</v>
      </c>
      <c r="B281" s="158" t="s">
        <v>56</v>
      </c>
      <c r="C281" s="158" t="s">
        <v>225</v>
      </c>
      <c r="D281" s="158" t="s">
        <v>247</v>
      </c>
      <c r="E281" s="158" t="s">
        <v>177</v>
      </c>
      <c r="F281" s="158" t="s">
        <v>108</v>
      </c>
      <c r="G281" s="159"/>
      <c r="H281" s="154"/>
      <c r="I281" s="154"/>
      <c r="J281" s="154"/>
      <c r="K281" s="154"/>
      <c r="L281" s="159"/>
      <c r="M281" s="160">
        <f t="shared" si="42"/>
        <v>0</v>
      </c>
      <c r="N281" s="220"/>
    </row>
    <row r="282" spans="1:14" s="3" customFormat="1" ht="21" customHeight="1">
      <c r="A282" s="53" t="s">
        <v>93</v>
      </c>
      <c r="B282" s="49" t="s">
        <v>56</v>
      </c>
      <c r="C282" s="49" t="s">
        <v>225</v>
      </c>
      <c r="D282" s="49" t="s">
        <v>245</v>
      </c>
      <c r="E282" s="49" t="s">
        <v>177</v>
      </c>
      <c r="F282" s="49" t="s">
        <v>108</v>
      </c>
      <c r="G282" s="83"/>
      <c r="H282" s="52"/>
      <c r="I282" s="52"/>
      <c r="J282" s="52"/>
      <c r="K282" s="52"/>
      <c r="L282" s="57">
        <v>0</v>
      </c>
      <c r="M282" s="45">
        <f t="shared" si="42"/>
        <v>0</v>
      </c>
      <c r="N282" s="219"/>
    </row>
    <row r="283" spans="1:14" s="3" customFormat="1" ht="32.25" customHeight="1">
      <c r="A283" s="53" t="s">
        <v>289</v>
      </c>
      <c r="B283" s="49" t="s">
        <v>56</v>
      </c>
      <c r="C283" s="49" t="s">
        <v>55</v>
      </c>
      <c r="D283" s="49" t="s">
        <v>245</v>
      </c>
      <c r="E283" s="49" t="s">
        <v>177</v>
      </c>
      <c r="F283" s="49" t="s">
        <v>108</v>
      </c>
      <c r="G283" s="83">
        <v>35045</v>
      </c>
      <c r="H283" s="52"/>
      <c r="I283" s="52"/>
      <c r="J283" s="52"/>
      <c r="K283" s="52"/>
      <c r="L283" s="57">
        <v>17691</v>
      </c>
      <c r="M283" s="45">
        <f t="shared" si="42"/>
        <v>17354</v>
      </c>
      <c r="N283" s="219"/>
    </row>
    <row r="284" spans="1:14" s="3" customFormat="1" ht="24.75" customHeight="1">
      <c r="A284" s="53" t="s">
        <v>11</v>
      </c>
      <c r="B284" s="49" t="s">
        <v>56</v>
      </c>
      <c r="C284" s="49" t="s">
        <v>55</v>
      </c>
      <c r="D284" s="49" t="s">
        <v>245</v>
      </c>
      <c r="E284" s="49" t="s">
        <v>181</v>
      </c>
      <c r="F284" s="49" t="s">
        <v>97</v>
      </c>
      <c r="G284" s="83"/>
      <c r="H284" s="52"/>
      <c r="I284" s="52"/>
      <c r="J284" s="52"/>
      <c r="K284" s="52"/>
      <c r="L284" s="57"/>
      <c r="M284" s="45">
        <f t="shared" si="42"/>
        <v>0</v>
      </c>
      <c r="N284" s="219"/>
    </row>
    <row r="285" spans="1:14" s="3" customFormat="1" ht="15.75">
      <c r="A285" s="106" t="s">
        <v>232</v>
      </c>
      <c r="B285" s="43" t="s">
        <v>284</v>
      </c>
      <c r="C285" s="43" t="s">
        <v>172</v>
      </c>
      <c r="D285" s="43" t="s">
        <v>170</v>
      </c>
      <c r="E285" s="44"/>
      <c r="F285" s="44"/>
      <c r="G285" s="62">
        <f>G287+G286</f>
        <v>1961177</v>
      </c>
      <c r="H285" s="62" t="e">
        <f>#REF!+H287+H286</f>
        <v>#REF!</v>
      </c>
      <c r="I285" s="62" t="e">
        <f>#REF!+I287+I286</f>
        <v>#REF!</v>
      </c>
      <c r="J285" s="62" t="e">
        <f>#REF!+J287+J286</f>
        <v>#REF!</v>
      </c>
      <c r="K285" s="62" t="e">
        <f>#REF!+K287+K286</f>
        <v>#REF!</v>
      </c>
      <c r="L285" s="62">
        <f>L287+L286</f>
        <v>1961177</v>
      </c>
      <c r="M285" s="45">
        <f t="shared" si="42"/>
        <v>0</v>
      </c>
      <c r="N285" s="240">
        <f>L285/G285*100</f>
        <v>100</v>
      </c>
    </row>
    <row r="286" spans="1:14" s="3" customFormat="1" ht="45.75">
      <c r="A286" s="70" t="s">
        <v>234</v>
      </c>
      <c r="B286" s="49" t="s">
        <v>85</v>
      </c>
      <c r="C286" s="49" t="s">
        <v>235</v>
      </c>
      <c r="D286" s="49" t="s">
        <v>290</v>
      </c>
      <c r="E286" s="49" t="s">
        <v>236</v>
      </c>
      <c r="F286" s="49"/>
      <c r="G286" s="51">
        <v>1721500</v>
      </c>
      <c r="H286" s="52"/>
      <c r="I286" s="52"/>
      <c r="J286" s="52"/>
      <c r="K286" s="52"/>
      <c r="L286" s="51">
        <v>1721500</v>
      </c>
      <c r="M286" s="45">
        <f t="shared" si="42"/>
        <v>0</v>
      </c>
      <c r="N286" s="219"/>
    </row>
    <row r="287" spans="1:14" s="3" customFormat="1" ht="45.75">
      <c r="A287" s="70" t="s">
        <v>24</v>
      </c>
      <c r="B287" s="49" t="s">
        <v>85</v>
      </c>
      <c r="C287" s="49" t="s">
        <v>238</v>
      </c>
      <c r="D287" s="49" t="s">
        <v>290</v>
      </c>
      <c r="E287" s="49" t="s">
        <v>236</v>
      </c>
      <c r="F287" s="49"/>
      <c r="G287" s="51">
        <v>239677</v>
      </c>
      <c r="H287" s="52"/>
      <c r="I287" s="52"/>
      <c r="J287" s="52"/>
      <c r="K287" s="52"/>
      <c r="L287" s="56">
        <v>239677</v>
      </c>
      <c r="M287" s="45">
        <f t="shared" si="42"/>
        <v>0</v>
      </c>
      <c r="N287" s="220"/>
    </row>
    <row r="288" spans="1:17" s="12" customFormat="1" ht="15.75">
      <c r="A288" s="17"/>
      <c r="B288" s="18"/>
      <c r="C288" s="18"/>
      <c r="D288" s="18"/>
      <c r="E288" s="18"/>
      <c r="F288" s="18"/>
      <c r="G288" s="34"/>
      <c r="H288" s="34" t="e">
        <f>#REF!-G288</f>
        <v>#REF!</v>
      </c>
      <c r="I288" s="34"/>
      <c r="J288" s="34"/>
      <c r="K288" s="34"/>
      <c r="L288" s="34"/>
      <c r="M288" s="113"/>
      <c r="N288" s="222"/>
      <c r="Q288" s="33"/>
    </row>
    <row r="289" spans="1:14" s="12" customFormat="1" ht="15.75">
      <c r="A289" s="19"/>
      <c r="B289" s="20"/>
      <c r="C289" s="20"/>
      <c r="D289" s="20"/>
      <c r="E289" s="20"/>
      <c r="F289" s="20"/>
      <c r="G289" s="35"/>
      <c r="H289" s="36"/>
      <c r="I289" s="36"/>
      <c r="J289" s="36"/>
      <c r="K289" s="36"/>
      <c r="L289" s="36"/>
      <c r="M289" s="33"/>
      <c r="N289" s="243"/>
    </row>
    <row r="290" spans="1:14" s="12" customFormat="1" ht="15.75">
      <c r="A290" s="19"/>
      <c r="B290" s="20"/>
      <c r="C290" s="20"/>
      <c r="D290" s="20"/>
      <c r="E290" s="20"/>
      <c r="F290" s="20"/>
      <c r="G290" s="22"/>
      <c r="H290" s="21"/>
      <c r="I290" s="21"/>
      <c r="J290" s="21"/>
      <c r="K290" s="21"/>
      <c r="L290" s="21"/>
      <c r="N290" s="243"/>
    </row>
    <row r="291" spans="1:14" s="12" customFormat="1" ht="15.75">
      <c r="A291" s="19"/>
      <c r="B291" s="20"/>
      <c r="C291" s="20"/>
      <c r="D291" s="20"/>
      <c r="E291" s="20"/>
      <c r="F291" s="20"/>
      <c r="G291" s="22"/>
      <c r="H291" s="21"/>
      <c r="I291" s="21"/>
      <c r="J291" s="21"/>
      <c r="K291" s="21"/>
      <c r="L291" s="21"/>
      <c r="N291" s="243"/>
    </row>
    <row r="292" spans="1:14" s="12" customFormat="1" ht="15.75">
      <c r="A292" s="19"/>
      <c r="B292" s="20"/>
      <c r="C292" s="20"/>
      <c r="D292" s="20"/>
      <c r="E292" s="20"/>
      <c r="F292" s="20"/>
      <c r="G292" s="22"/>
      <c r="H292" s="21"/>
      <c r="I292" s="21"/>
      <c r="J292" s="21"/>
      <c r="K292" s="21"/>
      <c r="L292" s="21"/>
      <c r="N292" s="243"/>
    </row>
    <row r="293" spans="1:14" s="12" customFormat="1" ht="15.75">
      <c r="A293" s="23"/>
      <c r="B293" s="20"/>
      <c r="C293" s="20"/>
      <c r="D293" s="20"/>
      <c r="E293" s="20"/>
      <c r="F293" s="20"/>
      <c r="G293" s="21"/>
      <c r="H293" s="21"/>
      <c r="I293" s="21"/>
      <c r="J293" s="21"/>
      <c r="K293" s="21"/>
      <c r="L293" s="21"/>
      <c r="N293" s="243"/>
    </row>
    <row r="294" spans="1:14" s="12" customFormat="1" ht="15.75">
      <c r="A294" s="19"/>
      <c r="B294" s="20"/>
      <c r="C294" s="20"/>
      <c r="D294" s="20"/>
      <c r="E294" s="20"/>
      <c r="F294" s="20"/>
      <c r="G294" s="21"/>
      <c r="H294" s="21"/>
      <c r="I294" s="21"/>
      <c r="J294" s="21"/>
      <c r="K294" s="21"/>
      <c r="L294" s="21"/>
      <c r="N294" s="244"/>
    </row>
    <row r="295" spans="1:14" s="12" customFormat="1" ht="15.75">
      <c r="A295" s="24"/>
      <c r="B295" s="20"/>
      <c r="C295" s="20"/>
      <c r="D295" s="20"/>
      <c r="E295" s="20"/>
      <c r="F295" s="20"/>
      <c r="G295" s="21"/>
      <c r="H295" s="21"/>
      <c r="I295" s="21"/>
      <c r="J295" s="21"/>
      <c r="K295" s="21"/>
      <c r="L295" s="21"/>
      <c r="N295" s="243"/>
    </row>
    <row r="296" spans="1:12" ht="12.75">
      <c r="A296" s="24"/>
      <c r="B296" s="25"/>
      <c r="C296" s="25"/>
      <c r="D296" s="25"/>
      <c r="E296" s="25"/>
      <c r="F296" s="25"/>
      <c r="G296" s="10"/>
      <c r="H296" s="10"/>
      <c r="I296" s="10"/>
      <c r="J296" s="10"/>
      <c r="K296" s="10"/>
      <c r="L296" s="10"/>
    </row>
  </sheetData>
  <sheetProtection/>
  <mergeCells count="12">
    <mergeCell ref="H21:H22"/>
    <mergeCell ref="I21:I22"/>
    <mergeCell ref="B21:F21"/>
    <mergeCell ref="A21:A22"/>
    <mergeCell ref="A10:G10"/>
    <mergeCell ref="N21:N22"/>
    <mergeCell ref="L21:L22"/>
    <mergeCell ref="M21:M22"/>
    <mergeCell ref="A18:K18"/>
    <mergeCell ref="J21:J22"/>
    <mergeCell ref="K21:K22"/>
    <mergeCell ref="G21:G22"/>
  </mergeCells>
  <printOptions horizontalCentered="1"/>
  <pageMargins left="0.15748031496062992" right="0.2362204724409449" top="0.984251968503937" bottom="0.4724409448818898" header="0.5118110236220472" footer="0.5118110236220472"/>
  <pageSetup firstPageNumber="41" useFirstPageNumber="1" horizontalDpi="300" verticalDpi="300" orientation="portrait" paperSize="9" scale="48" r:id="rId3"/>
  <rowBreaks count="5" manualBreakCount="5">
    <brk id="70" max="13" man="1"/>
    <brk id="120" max="13" man="1"/>
    <brk id="169" max="13" man="1"/>
    <brk id="224" max="13" man="1"/>
    <brk id="27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2013-04-29T02:19:29Z</cp:lastPrinted>
  <dcterms:created xsi:type="dcterms:W3CDTF">1996-10-08T23:32:33Z</dcterms:created>
  <dcterms:modified xsi:type="dcterms:W3CDTF">2013-04-29T02:26:31Z</dcterms:modified>
  <cp:category/>
  <cp:version/>
  <cp:contentType/>
  <cp:contentStatus/>
</cp:coreProperties>
</file>