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71" yWindow="65506" windowWidth="17700" windowHeight="11760" activeTab="0"/>
  </bookViews>
  <sheets>
    <sheet name="Расходы на 01.04.2015г." sheetId="1" r:id="rId1"/>
  </sheets>
  <externalReferences>
    <externalReference r:id="rId4"/>
  </externalReferences>
  <definedNames>
    <definedName name="_Date_">#REF!</definedName>
    <definedName name="_Otchet_Period_Source__AT_ObjectName">#REF!</definedName>
    <definedName name="_Period_">#REF!</definedName>
    <definedName name="FormSectionFormCode">#REF!</definedName>
    <definedName name="_xlnm.Print_Titles" localSheetId="0">'Расходы на 01.04.2015г.'!$4:$5</definedName>
    <definedName name="_xlnm.Print_Area" localSheetId="0">'Расходы на 01.04.2015г.'!$A$1:$N$250</definedName>
    <definedName name="пор">'[1]Лист1'!$D$5</definedName>
  </definedNames>
  <calcPr fullCalcOnLoad="1"/>
</workbook>
</file>

<file path=xl/comments1.xml><?xml version="1.0" encoding="utf-8"?>
<comments xmlns="http://schemas.openxmlformats.org/spreadsheetml/2006/main">
  <authors>
    <author>Glav.buhg</author>
  </authors>
  <commentList>
    <comment ref="N53" authorId="0">
      <text>
        <r>
          <rPr>
            <b/>
            <sz val="10"/>
            <rFont val="Tahoma"/>
            <family val="2"/>
          </rPr>
          <t>Glav.buhg: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<sst xmlns="http://schemas.openxmlformats.org/spreadsheetml/2006/main" count="1175" uniqueCount="358">
  <si>
    <t>1133</t>
  </si>
  <si>
    <t>оплата электроэнергии</t>
  </si>
  <si>
    <t>Прочие расходы</t>
  </si>
  <si>
    <t>Прочие расходы (возмещение вреда по решению суд.органов)</t>
  </si>
  <si>
    <t>1145</t>
  </si>
  <si>
    <t>1124</t>
  </si>
  <si>
    <t>работы  и услуги по содержанию имущества</t>
  </si>
  <si>
    <t>приобретение материальных запасов</t>
  </si>
  <si>
    <t xml:space="preserve">Субвенция из бюджета поселения бюджету муниципального района на передаваемые полномочия </t>
  </si>
  <si>
    <t>Прочие компенсации по постатье 212 (выезд из РКС)</t>
  </si>
  <si>
    <t>1000</t>
  </si>
  <si>
    <t>Исполнено</t>
  </si>
  <si>
    <t>2. Расходы бюджета</t>
  </si>
  <si>
    <t>Наименование показателя</t>
  </si>
  <si>
    <t>Код расхода</t>
  </si>
  <si>
    <t>Не исполненные назначения</t>
  </si>
  <si>
    <t>Другие расходы по оплате транспортных услуг</t>
  </si>
  <si>
    <t>Оплата услуг канализации, водоотведения</t>
  </si>
  <si>
    <t>Содержание в чистоте помещений, дворов ин.имущ.</t>
  </si>
  <si>
    <t>Другие расходы по содержанию имущества</t>
  </si>
  <si>
    <t>Подписка переодического и справочного издания</t>
  </si>
  <si>
    <t>Уплата штрафов,пеней,др.экон.санкции</t>
  </si>
  <si>
    <t>Представительские расходы, прием и обслуживание делегаций</t>
  </si>
  <si>
    <t>Приобретение подарочной,сувенирной продукции, не предназначеной для перепродажи</t>
  </si>
  <si>
    <t>1204</t>
  </si>
  <si>
    <t>1200</t>
  </si>
  <si>
    <t>ТЕЛЕВИДЕНИЕ И РАДИОВЕЩАНИЕ</t>
  </si>
  <si>
    <t>Прочие выплаты</t>
  </si>
  <si>
    <t>0200</t>
  </si>
  <si>
    <t>НАЦИОНАЛЬНАЯ ОБОРОНА</t>
  </si>
  <si>
    <t>0113</t>
  </si>
  <si>
    <t>Техническое обслуживание средств ПС и ОПС</t>
  </si>
  <si>
    <t>0000000</t>
  </si>
  <si>
    <t xml:space="preserve">Субвенции на осуществление федеральных полномочий по государственной регистрации актов гражданского состояния </t>
  </si>
  <si>
    <t>Разработка схем территориального планирования, градостроительных и технических регламентов,градостроительное зонирование, планировка территори,межевание земельных участков, генеральный план в т.ч.</t>
  </si>
  <si>
    <t>Содержание видеонаблюдения в переходной галереи</t>
  </si>
  <si>
    <t>Уличное освещение, в т.ч.</t>
  </si>
  <si>
    <t>ФИЗИЧЕСКАЯ КУЛЬТУРА И СПОРТ</t>
  </si>
  <si>
    <t>1403</t>
  </si>
  <si>
    <t>11072</t>
  </si>
  <si>
    <t>Приобретение горюче-смазочных материалов</t>
  </si>
  <si>
    <t>Приобретение прочих МЗ</t>
  </si>
  <si>
    <t>Другие вопросы в области национальной экономики</t>
  </si>
  <si>
    <t>Содержание городского сайта</t>
  </si>
  <si>
    <t>1116</t>
  </si>
  <si>
    <t>1101</t>
  </si>
  <si>
    <t>1123</t>
  </si>
  <si>
    <t>1125</t>
  </si>
  <si>
    <t>1109</t>
  </si>
  <si>
    <t>1110</t>
  </si>
  <si>
    <t>1126</t>
  </si>
  <si>
    <t>1111</t>
  </si>
  <si>
    <t>1105</t>
  </si>
  <si>
    <t>1129</t>
  </si>
  <si>
    <t>1137</t>
  </si>
  <si>
    <t>1139</t>
  </si>
  <si>
    <t>1136</t>
  </si>
  <si>
    <t>1140</t>
  </si>
  <si>
    <t>1144</t>
  </si>
  <si>
    <t>1149</t>
  </si>
  <si>
    <t>1148</t>
  </si>
  <si>
    <t>1121</t>
  </si>
  <si>
    <t>1150</t>
  </si>
  <si>
    <t>1131</t>
  </si>
  <si>
    <t>1142</t>
  </si>
  <si>
    <t>Общегосударственные вопросы</t>
  </si>
  <si>
    <t>0020000</t>
  </si>
  <si>
    <t>Приобретение услуг</t>
  </si>
  <si>
    <t>Иные работы и услуги (городские мероприятия)</t>
  </si>
  <si>
    <t>365</t>
  </si>
  <si>
    <t>прочие работы и услуги</t>
  </si>
  <si>
    <t>1006</t>
  </si>
  <si>
    <t>Работы,услуги по содержанию имущества</t>
  </si>
  <si>
    <t xml:space="preserve">Обновление программы Консультант-плюс </t>
  </si>
  <si>
    <t>Услуги в области информационных технологий в т.ч.</t>
  </si>
  <si>
    <t>Приобретение основных средств</t>
  </si>
  <si>
    <t>300</t>
  </si>
  <si>
    <t>Другие расходы по содержание муниципального имущества (обьекты мун.собственности)</t>
  </si>
  <si>
    <t>Оплата труда и начисления на зараб плату</t>
  </si>
  <si>
    <t>210</t>
  </si>
  <si>
    <t>Услуги по содержанию имущества</t>
  </si>
  <si>
    <t>Коммунальные услуги</t>
  </si>
  <si>
    <t>Обслуживание программы 1С</t>
  </si>
  <si>
    <t xml:space="preserve">Прочие расходы        </t>
  </si>
  <si>
    <t xml:space="preserve">Уплата налогов, государственных пошлин и сборов, разного рода платежей </t>
  </si>
  <si>
    <t>1143</t>
  </si>
  <si>
    <t>Расходы бюджета -ВСЕГО</t>
  </si>
  <si>
    <t>Глава исполнительной власти местного самоуправления</t>
  </si>
  <si>
    <t>Функционирование законодательных органов государственной власти и местного самоуправления (Городской Совет)</t>
  </si>
  <si>
    <t>Функционирование местных администраций</t>
  </si>
  <si>
    <t>Прочие услуги</t>
  </si>
  <si>
    <t>НАЦИОНАЛЬНАЯ БЕЗОПАСНОСТЬ И ПРАВООХРАНИТЕЛЬНАЯ ДЕЯТЕЛЬНОСТЬ</t>
  </si>
  <si>
    <t>НАЦИОНАЛЬНАЯ ЭКОНОМИКА</t>
  </si>
  <si>
    <t>1 квартал</t>
  </si>
  <si>
    <t>2 квартал</t>
  </si>
  <si>
    <t>КФСР</t>
  </si>
  <si>
    <t>КЦСР</t>
  </si>
  <si>
    <t>КВР</t>
  </si>
  <si>
    <t>КЭС</t>
  </si>
  <si>
    <t>Доп. ЭК</t>
  </si>
  <si>
    <t>0100</t>
  </si>
  <si>
    <t>0102</t>
  </si>
  <si>
    <t>Заработная плата</t>
  </si>
  <si>
    <t>211</t>
  </si>
  <si>
    <t>213</t>
  </si>
  <si>
    <t>0103</t>
  </si>
  <si>
    <t>000</t>
  </si>
  <si>
    <t>212</t>
  </si>
  <si>
    <t>000 00 00</t>
  </si>
  <si>
    <t>221</t>
  </si>
  <si>
    <t>222</t>
  </si>
  <si>
    <t>223</t>
  </si>
  <si>
    <t>225</t>
  </si>
  <si>
    <t>226</t>
  </si>
  <si>
    <t>262</t>
  </si>
  <si>
    <t>290</t>
  </si>
  <si>
    <t>310</t>
  </si>
  <si>
    <t>340</t>
  </si>
  <si>
    <t>3 квартал</t>
  </si>
  <si>
    <t>4 квартал</t>
  </si>
  <si>
    <t xml:space="preserve">Услуги связи </t>
  </si>
  <si>
    <t xml:space="preserve">Командировки и служебные разъезды (оплата транспортных расходов) </t>
  </si>
  <si>
    <t xml:space="preserve">Оплата потребления электрической энергии </t>
  </si>
  <si>
    <t xml:space="preserve">Оплата водоснабжения помещений </t>
  </si>
  <si>
    <t xml:space="preserve">Командировки и служебные разъезды (оплата проживания на время нахождения в служебной командировке) </t>
  </si>
  <si>
    <t>0104</t>
  </si>
  <si>
    <t xml:space="preserve">Командировки и служебные разъезды (суточные) </t>
  </si>
  <si>
    <t xml:space="preserve">Прочие трансферты населению (проезд в отпуск) </t>
  </si>
  <si>
    <t xml:space="preserve">Оплата отопления для технологических нужд </t>
  </si>
  <si>
    <t>Прочие текущие расходы (в части расходов не отнесенных на остальные категории)  в т.ч.</t>
  </si>
  <si>
    <t>0203</t>
  </si>
  <si>
    <t>0300</t>
  </si>
  <si>
    <t>0309</t>
  </si>
  <si>
    <t>0400</t>
  </si>
  <si>
    <t>Транспорт, в т.ч.:</t>
  </si>
  <si>
    <t>0408</t>
  </si>
  <si>
    <t>0412</t>
  </si>
  <si>
    <t>ЖИЛИЩНО-КОММУНАЛЬНОЕ ХОЗЯЙСТВО</t>
  </si>
  <si>
    <t>0500</t>
  </si>
  <si>
    <t>0501</t>
  </si>
  <si>
    <t>0503</t>
  </si>
  <si>
    <t>ОБРАЗОВАНИЕ</t>
  </si>
  <si>
    <t>0700</t>
  </si>
  <si>
    <t>0707</t>
  </si>
  <si>
    <t>0800</t>
  </si>
  <si>
    <t>0801</t>
  </si>
  <si>
    <t>5129700</t>
  </si>
  <si>
    <t>СОЦИАЛЬНАЯ ПОЛИТИКА</t>
  </si>
  <si>
    <t>1003</t>
  </si>
  <si>
    <t>МЕЖБЮДЖЕТНЫЕ ТРАНСФЕРТЫ</t>
  </si>
  <si>
    <t>1100</t>
  </si>
  <si>
    <t>Субвенции бюджету субъекта РФ из местных бюджетов в связи с превышением уровня бюджетной обеспеченности</t>
  </si>
  <si>
    <t>251</t>
  </si>
  <si>
    <t>1104</t>
  </si>
  <si>
    <t>Начисления на оплату труда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</si>
  <si>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</si>
  <si>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</si>
  <si>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</si>
  <si>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</si>
  <si>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121</t>
  </si>
  <si>
    <t>244</t>
  </si>
  <si>
    <t>122</t>
  </si>
  <si>
    <t>242</t>
  </si>
  <si>
    <t>содержание объектов муниципальной собственности</t>
  </si>
  <si>
    <t>затраты на хранение и переработку ГСМ</t>
  </si>
  <si>
    <t>прочие затраты (договора подряда)</t>
  </si>
  <si>
    <t>852</t>
  </si>
  <si>
    <t>Приобретение материальных запасов</t>
  </si>
  <si>
    <t>Проведение мерзлотного надзора</t>
  </si>
  <si>
    <t>возмещение затрат на содержание и эксплуатацию жилищного фонда</t>
  </si>
  <si>
    <t>проведение оценки муниципального имущества</t>
  </si>
  <si>
    <t>Благоустройство городской территории</t>
  </si>
  <si>
    <t>Техническая эксплуатация уличного городского освещения</t>
  </si>
  <si>
    <t>охрана центральной площади в Новогодние праздники</t>
  </si>
  <si>
    <t>1400</t>
  </si>
  <si>
    <t>323</t>
  </si>
  <si>
    <t>Размещение объявлений в средствах массовой информации</t>
  </si>
  <si>
    <t>540</t>
  </si>
  <si>
    <t>Иные расходы по подстатье 290</t>
  </si>
  <si>
    <t>Субсидия из государственного бюджета РС (Я) на разработку местных нормативов градостроительного проектирования муниципальных образований</t>
  </si>
  <si>
    <t>200</t>
  </si>
  <si>
    <t>Целевая программа "Развитие и поддержка малого предпринимательства"(субвенции)</t>
  </si>
  <si>
    <t>Увеличение стоимости материальных запасов (продукты питания)</t>
  </si>
  <si>
    <t>1120</t>
  </si>
  <si>
    <t>Обновление и приобретение програмного обеспечения</t>
  </si>
  <si>
    <t>313</t>
  </si>
  <si>
    <t>263</t>
  </si>
  <si>
    <t>851</t>
  </si>
  <si>
    <t>Субсидия из гос. бюджета РС (Я) на софинансирование расходных обязательств по реализации плана мероприятий комплексного развития МО</t>
  </si>
  <si>
    <t>Тех.обсл.автон.рабочего места (РТК, Кейсистемс)</t>
  </si>
  <si>
    <t>содержание приборов учета</t>
  </si>
  <si>
    <t>Противопожарные мероприятияпо объектам муниципальной собственности</t>
  </si>
  <si>
    <t>Прочие расходы (уплата налогов)</t>
  </si>
  <si>
    <t>услуги по обслуживанию служебных автомобилей</t>
  </si>
  <si>
    <t>затраты на расчетно-кассовое обслуживание, страхов. служ. автом</t>
  </si>
  <si>
    <t>Затраты на потребление электроэнергии (уличное освещение)</t>
  </si>
  <si>
    <t>Пенсии, пособия, выплачиваемые организациями сектора государственного управления</t>
  </si>
  <si>
    <t>прочие(АСДГ, Жилкомаудит,Клиент-Сбербанк)</t>
  </si>
  <si>
    <t>0409</t>
  </si>
  <si>
    <t xml:space="preserve">отлов и утилизация бродячих животных </t>
  </si>
  <si>
    <t>затраты на изготовление печатей и штампов</t>
  </si>
  <si>
    <t>Субвенция на осуществление полномочий по воинскому учету (ВОУ)федеральные</t>
  </si>
  <si>
    <t>831</t>
  </si>
  <si>
    <t>Прочие расходы (выплаты по решению суда)</t>
  </si>
  <si>
    <t>установка , наладка, монтаж охранной, пожарной сигнализации, лок.-выч.сетей, систем видеонаблюдения и др. монтажные работы</t>
  </si>
  <si>
    <t>Приобретение сувенирной продукции</t>
  </si>
  <si>
    <r>
      <rPr>
        <b/>
        <sz val="12"/>
        <rFont val="Arial Cyr"/>
        <family val="0"/>
      </rPr>
      <t>Резервный фонд (</t>
    </r>
    <r>
      <rPr>
        <sz val="12"/>
        <rFont val="Arial Cyr"/>
        <family val="0"/>
      </rPr>
      <t>Прочие расходы)</t>
    </r>
  </si>
  <si>
    <t>Резервный фонд</t>
  </si>
  <si>
    <t>Услуги по страхованию</t>
  </si>
  <si>
    <t>1135</t>
  </si>
  <si>
    <t>проведение аттестации рабочих мест</t>
  </si>
  <si>
    <t>Приобретение мягкого инвентаря</t>
  </si>
  <si>
    <t>1117</t>
  </si>
  <si>
    <t>страхование муниципального имущества</t>
  </si>
  <si>
    <t>3450100</t>
  </si>
  <si>
    <t>260</t>
  </si>
  <si>
    <t xml:space="preserve">оплата коммунальных услуг </t>
  </si>
  <si>
    <t>9912434</t>
  </si>
  <si>
    <t>9912436</t>
  </si>
  <si>
    <t>4911010</t>
  </si>
  <si>
    <t>9912441</t>
  </si>
  <si>
    <t>9982476</t>
  </si>
  <si>
    <t>9982485</t>
  </si>
  <si>
    <t>9930000</t>
  </si>
  <si>
    <t>9982552</t>
  </si>
  <si>
    <t>Субсидии на пассажирские перевозки (на покрытие убытков)</t>
  </si>
  <si>
    <t>9982472</t>
  </si>
  <si>
    <t>241</t>
  </si>
  <si>
    <t>Повышение безопасности дорожного движения</t>
  </si>
  <si>
    <t>2422130</t>
  </si>
  <si>
    <t>2432133</t>
  </si>
  <si>
    <t>2432134</t>
  </si>
  <si>
    <t>2212078</t>
  </si>
  <si>
    <t>3600000</t>
  </si>
  <si>
    <t>3624027</t>
  </si>
  <si>
    <t>3622347</t>
  </si>
  <si>
    <t>3622352</t>
  </si>
  <si>
    <t xml:space="preserve">ГЦП "Программа мероприятий по  энергосбережению и энергоэффективности" </t>
  </si>
  <si>
    <t>ГЦП "Благоустройство и озеленение МО "Город Удачный" на 2014-2017 годы"</t>
  </si>
  <si>
    <t>2742173</t>
  </si>
  <si>
    <t>2742175</t>
  </si>
  <si>
    <t>Содержание скверов, площадей, тротуаров</t>
  </si>
  <si>
    <t>2742176</t>
  </si>
  <si>
    <t>2744016</t>
  </si>
  <si>
    <t>Прочие мероприятия по благоустройству в т. ч.</t>
  </si>
  <si>
    <t>2742183</t>
  </si>
  <si>
    <t>Организация утилизации бытовых и промышленных отходов (в т.ч. уборка несанкционированных свалок)</t>
  </si>
  <si>
    <t>9536210</t>
  </si>
  <si>
    <t>9982533</t>
  </si>
  <si>
    <t>2922216</t>
  </si>
  <si>
    <t>КУЛЬТУРА ,КИНЕМАТОГРАФИЯ, СМИ</t>
  </si>
  <si>
    <t>ГЦП "Социальная политика г. Удачный мирнинского района РС (Я) на 2014-2017г.г. подпрограмма "Развитие культуры"</t>
  </si>
  <si>
    <t>ГЦП "Социальная политика г. Удачный мирнинского района РС (Я) на 2014-2017г.г. подпрограмма "Приоритетные направления по молодежной политике"</t>
  </si>
  <si>
    <t>212000</t>
  </si>
  <si>
    <t>2121018</t>
  </si>
  <si>
    <t>2122058</t>
  </si>
  <si>
    <t>ГЦП "Социальная политика г. Удачный мирнинского района РС (Я) на 2014-2017г.г. подпрограмма "Социальная политика"в т. ч.</t>
  </si>
  <si>
    <t>3052282</t>
  </si>
  <si>
    <t>ГЦП "Обеспечение качественным жильем на 2012-2016 г.г."</t>
  </si>
  <si>
    <t>3222310</t>
  </si>
  <si>
    <t>322</t>
  </si>
  <si>
    <t>1115</t>
  </si>
  <si>
    <t>Обеспечение равной доступности  услуг общественного транспорта на территории г.Удачный для отдельных категорий граждан (льготный проезд)</t>
  </si>
  <si>
    <t>4211018</t>
  </si>
  <si>
    <t>ГЦП "Социальная политика г. Удачный мирнинского района РС (Я) на 2014-2017г.г. подпрограмма "Развитие физкультуры и спорта"</t>
  </si>
  <si>
    <t>2942240</t>
  </si>
  <si>
    <t>2941018</t>
  </si>
  <si>
    <t>9982482</t>
  </si>
  <si>
    <t>9982547</t>
  </si>
  <si>
    <t>9957201</t>
  </si>
  <si>
    <t>521</t>
  </si>
  <si>
    <t>ГЦП "Обеспечение мер пожарной безопасности"</t>
  </si>
  <si>
    <t>2820000</t>
  </si>
  <si>
    <t>ГЦП "Профилактика терроризма, экстремизма и прчих преступных проявлений"</t>
  </si>
  <si>
    <t>2850000</t>
  </si>
  <si>
    <t>ГЦП "Развитие сети автомобильных дорог общего пользования МО "Город Удачный" на 2014-2017 г.г." в т.ч.</t>
  </si>
  <si>
    <t>2400000</t>
  </si>
  <si>
    <t>ГЦП "Развитие и поддержка малого предпринимательства"</t>
  </si>
  <si>
    <t>ГЦП " Учет и формирование объектов муниципальной собственности", в т.ч.</t>
  </si>
  <si>
    <t>Реализация мер социальной поддержки граждан</t>
  </si>
  <si>
    <t>3621018</t>
  </si>
  <si>
    <t>ГЦП "Развитие муниципальной службы в администрации МО "Город Удачный" повышение квалификации</t>
  </si>
  <si>
    <t>1147</t>
  </si>
  <si>
    <t>9982469</t>
  </si>
  <si>
    <t>9965930</t>
  </si>
  <si>
    <t>177</t>
  </si>
  <si>
    <t>2821009</t>
  </si>
  <si>
    <t>2822192</t>
  </si>
  <si>
    <t>2822193</t>
  </si>
  <si>
    <t>2851009</t>
  </si>
  <si>
    <t>2852213</t>
  </si>
  <si>
    <t>Содержание автомобильных дорог общего пользования местного значения</t>
  </si>
  <si>
    <t>Капитальный ремонт и ремонт автомобильных дорог общего пользования</t>
  </si>
  <si>
    <t>Проведение ремонтов муниц. Имущества</t>
  </si>
  <si>
    <t>межевание земельных участков</t>
  </si>
  <si>
    <t>3622364</t>
  </si>
  <si>
    <t>кадастровые работы</t>
  </si>
  <si>
    <t>2520000</t>
  </si>
  <si>
    <t>2741018</t>
  </si>
  <si>
    <t xml:space="preserve">Организация и содержание мест захоронения </t>
  </si>
  <si>
    <t>2742184</t>
  </si>
  <si>
    <r>
      <t xml:space="preserve">Прочие мероприятия по благоустройству городских и сельских поселений в т.ч. </t>
    </r>
    <r>
      <rPr>
        <sz val="12"/>
        <rFont val="Arial Cyr"/>
        <family val="0"/>
      </rPr>
      <t>мероприятия по озеленению (организация ЛТШ)</t>
    </r>
  </si>
  <si>
    <t>2740000</t>
  </si>
  <si>
    <t>2921018</t>
  </si>
  <si>
    <t>прочие услуги</t>
  </si>
  <si>
    <t>прочие расходы по подстатье 290</t>
  </si>
  <si>
    <t>подпрограмма "Обеспечение жильем молодых семей"</t>
  </si>
  <si>
    <t>3220000</t>
  </si>
  <si>
    <t>подпрограмма "Организация переселения граждан из ветхого, аварийного жилья"</t>
  </si>
  <si>
    <t>3222315</t>
  </si>
  <si>
    <t>321</t>
  </si>
  <si>
    <t>Компенсация транспортных затрат для льготной категории граждан внутри района</t>
  </si>
  <si>
    <t>Расходы принятые решением городского Совета (ремонт квартиры многодетной семье)</t>
  </si>
  <si>
    <t>1119</t>
  </si>
  <si>
    <t>Содержание  детских и спортивных площадок</t>
  </si>
  <si>
    <t>266</t>
  </si>
  <si>
    <t>2747402</t>
  </si>
  <si>
    <t>6826221</t>
  </si>
  <si>
    <t>9982478</t>
  </si>
  <si>
    <t>9982517</t>
  </si>
  <si>
    <t>Взносы на капитальный ремонт региональному оператору за имущество, находящееся в муниципальной собственности</t>
  </si>
  <si>
    <t>9982518</t>
  </si>
  <si>
    <t>243</t>
  </si>
  <si>
    <t>проектные работы, акты сноса</t>
  </si>
  <si>
    <t>0304</t>
  </si>
  <si>
    <t>Реализация ведомственной целевой прграммы "Охрана окружающей среды, утилизация и переработка отходов производства и потребления на территории МО "Мирнинский район"</t>
  </si>
  <si>
    <t>9535118</t>
  </si>
  <si>
    <t>Услуги вневедомтвенной и ведомственной (в т.ч. пожарной) охраны</t>
  </si>
  <si>
    <t>1134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</si>
  <si>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издержек, за счет средств местных бюджетов,Финансовое обеспечение затрат  МУП "УПЖХ" (согласно заключенному соглашению с АК "АЛРОСА")</t>
  </si>
  <si>
    <t>2471018</t>
  </si>
  <si>
    <t>Приобретение материальных зпасов</t>
  </si>
  <si>
    <t>3051018</t>
  </si>
  <si>
    <t>Прочие раходы</t>
  </si>
  <si>
    <t>ГЦП "Социальная политика г. Удачный Мирнинского района РС (Я) на 2014-2017г.г. подпрограмма "Профилактика безнадзорности и правонарушений несовершеннолетних"</t>
  </si>
  <si>
    <t>Субсидия из гос.бюджета РС (Я) на организацию мероприятий по бездомным животным, их лечению и защите населения</t>
  </si>
  <si>
    <t>8596336</t>
  </si>
  <si>
    <t>ремонтные работы</t>
  </si>
  <si>
    <t>0020490</t>
  </si>
  <si>
    <t>Субсидия из гос. бюджета РС (Я) на софинансирование расходных обязательств по реализации плана мероприятий комплексного развития МО Приобретение основных средств</t>
  </si>
  <si>
    <t>9957401</t>
  </si>
  <si>
    <t>252000</t>
  </si>
  <si>
    <t>Реализация ведомственной целевой прграммы "Охрана окружающей среды, утилизация и переработка отходов производства и потребления на территории МО "Мирнинский район" Приобретение основных средств</t>
  </si>
  <si>
    <t>810</t>
  </si>
  <si>
    <t>Организация и проведение мероприятий по энергосбережению</t>
  </si>
  <si>
    <t>другие задачи</t>
  </si>
  <si>
    <t>Другие задачи(выполнение работ по благоустройству-ремонту памятников, площадей)</t>
  </si>
  <si>
    <t>360</t>
  </si>
  <si>
    <t>Прочие мероприятия( оплата проживания на соревнованиях)</t>
  </si>
  <si>
    <t>123</t>
  </si>
  <si>
    <t>Прочие мероприятия( оплата питания)</t>
  </si>
  <si>
    <t>Приложение №2</t>
  </si>
  <si>
    <t>к Распоряжению главы</t>
  </si>
  <si>
    <t xml:space="preserve">города </t>
  </si>
  <si>
    <t>% исполнения</t>
  </si>
  <si>
    <t>План расходов на 2015 год</t>
  </si>
  <si>
    <t>Исполнение расходов бюджета МО "Город Удачный" Мирнинского района на 01.04.2015г.</t>
  </si>
  <si>
    <t xml:space="preserve">№ 59  от 16 апреля 2015г.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</si>
</sst>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_р_._-;\-* #,##0.0_р_._-;_-* &quot;-&quot;??_р_._-;_-@_-"/>
    <numFmt numFmtId="186" formatCode="_-* #,##0.0_р_._-;\-* #,##0.0_р_._-;_-* &quot;-&quot;?_р_._-;_-@_-"/>
    <numFmt numFmtId="187" formatCode="_-* #,##0_р_._-;\-* #,##0_р_._-;_-* &quot;-&quot;??_р_._-;_-@_-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??_р_._-;_-@_-"/>
    <numFmt numFmtId="191" formatCode="0.0"/>
    <numFmt numFmtId="192" formatCode="0.000"/>
    <numFmt numFmtId="193" formatCode="#,##0.000"/>
    <numFmt numFmtId="194" formatCode="_-* #,##0.000_р_._-;\-* #,##0.000_р_._-;_-* &quot;-&quot;_р_._-;_-@_-"/>
    <numFmt numFmtId="195" formatCode="_-* #,##0.0000_р_._-;\-* #,##0.0000_р_._-;_-* &quot;-&quot;_р_._-;_-@_-"/>
    <numFmt numFmtId="196" formatCode="0.0000"/>
    <numFmt numFmtId="197" formatCode="0.00000"/>
    <numFmt numFmtId="198" formatCode="0.000000"/>
    <numFmt numFmtId="199" formatCode="[$-FC19]d\ mmmm\ yyyy\ &quot;г.&quot;"/>
    <numFmt numFmtId="200" formatCode="#,##0.00_ ;\-#,##0.00\ "/>
    <numFmt numFmtId="201" formatCode="#,##0.0_ ;\-#,##0.0\ "/>
    <numFmt numFmtId="202" formatCode="_-* #,##0.00_р_._-;\-* #,##0.00_р_._-;_-* &quot;-&quot;?_р_._-;_-@_-"/>
    <numFmt numFmtId="203" formatCode="#,##0_ ;\-#,##0\ "/>
    <numFmt numFmtId="204" formatCode="#,##0.000_ ;\-#,##0.000\ "/>
    <numFmt numFmtId="205" formatCode="000000"/>
  </numFmts>
  <fonts count="6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2"/>
    </font>
    <font>
      <i/>
      <sz val="10"/>
      <name val="Arial Cyr"/>
      <family val="0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2"/>
      <name val="Arial Cyr"/>
      <family val="0"/>
    </font>
    <font>
      <sz val="12"/>
      <color indexed="11"/>
      <name val="Arial Cyr"/>
      <family val="0"/>
    </font>
    <font>
      <sz val="12"/>
      <name val="Arial"/>
      <family val="2"/>
    </font>
    <font>
      <i/>
      <sz val="12"/>
      <color indexed="8"/>
      <name val="Arial Cyr"/>
      <family val="0"/>
    </font>
    <font>
      <b/>
      <i/>
      <sz val="12"/>
      <name val="Blackadder ITC"/>
      <family val="5"/>
    </font>
    <font>
      <sz val="12"/>
      <color indexed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Arial Cyr"/>
      <family val="0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186" fontId="11" fillId="0" borderId="0" xfId="0" applyNumberFormat="1" applyFont="1" applyAlignment="1">
      <alignment/>
    </xf>
    <xf numFmtId="186" fontId="11" fillId="0" borderId="10" xfId="0" applyNumberFormat="1" applyFont="1" applyBorder="1" applyAlignment="1">
      <alignment/>
    </xf>
    <xf numFmtId="200" fontId="5" fillId="0" borderId="0" xfId="0" applyNumberFormat="1" applyFont="1" applyAlignment="1">
      <alignment/>
    </xf>
    <xf numFmtId="200" fontId="7" fillId="0" borderId="10" xfId="0" applyNumberFormat="1" applyFont="1" applyFill="1" applyBorder="1" applyAlignment="1">
      <alignment horizontal="center"/>
    </xf>
    <xf numFmtId="200" fontId="7" fillId="0" borderId="0" xfId="0" applyNumberFormat="1" applyFont="1" applyFill="1" applyBorder="1" applyAlignment="1">
      <alignment horizontal="center"/>
    </xf>
    <xf numFmtId="200" fontId="7" fillId="0" borderId="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200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200" fontId="12" fillId="0" borderId="10" xfId="0" applyNumberFormat="1" applyFont="1" applyFill="1" applyBorder="1" applyAlignment="1">
      <alignment horizontal="center"/>
    </xf>
    <xf numFmtId="200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center"/>
    </xf>
    <xf numFmtId="49" fontId="17" fillId="32" borderId="10" xfId="0" applyNumberFormat="1" applyFont="1" applyFill="1" applyBorder="1" applyAlignment="1">
      <alignment horizontal="center"/>
    </xf>
    <xf numFmtId="200" fontId="15" fillId="0" borderId="10" xfId="0" applyNumberFormat="1" applyFont="1" applyFill="1" applyBorder="1" applyAlignment="1">
      <alignment horizontal="center"/>
    </xf>
    <xf numFmtId="200" fontId="15" fillId="0" borderId="10" xfId="0" applyNumberFormat="1" applyFont="1" applyBorder="1" applyAlignment="1">
      <alignment horizontal="center"/>
    </xf>
    <xf numFmtId="200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Border="1" applyAlignment="1">
      <alignment vertical="center" wrapText="1"/>
    </xf>
    <xf numFmtId="200" fontId="7" fillId="33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/>
    </xf>
    <xf numFmtId="200" fontId="1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wrapText="1"/>
    </xf>
    <xf numFmtId="200" fontId="15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00" fontId="7" fillId="0" borderId="10" xfId="0" applyNumberFormat="1" applyFont="1" applyBorder="1" applyAlignment="1">
      <alignment horizontal="center"/>
    </xf>
    <xf numFmtId="200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1" fontId="12" fillId="0" borderId="10" xfId="0" applyNumberFormat="1" applyFont="1" applyBorder="1" applyAlignment="1">
      <alignment wrapText="1"/>
    </xf>
    <xf numFmtId="200" fontId="6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vertical="center" wrapText="1"/>
    </xf>
    <xf numFmtId="200" fontId="12" fillId="32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vertical="center" wrapText="1"/>
    </xf>
    <xf numFmtId="49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wrapText="1"/>
    </xf>
    <xf numFmtId="200" fontId="18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200" fontId="12" fillId="0" borderId="10" xfId="0" applyNumberFormat="1" applyFont="1" applyBorder="1" applyAlignment="1">
      <alignment horizontal="center"/>
    </xf>
    <xf numFmtId="1" fontId="15" fillId="0" borderId="10" xfId="0" applyNumberFormat="1" applyFont="1" applyFill="1" applyBorder="1" applyAlignment="1">
      <alignment wrapText="1"/>
    </xf>
    <xf numFmtId="200" fontId="7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vertical="center" wrapText="1"/>
    </xf>
    <xf numFmtId="200" fontId="7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200" fontId="6" fillId="32" borderId="10" xfId="0" applyNumberFormat="1" applyFont="1" applyFill="1" applyBorder="1" applyAlignment="1">
      <alignment horizontal="center"/>
    </xf>
    <xf numFmtId="200" fontId="7" fillId="0" borderId="10" xfId="0" applyNumberFormat="1" applyFont="1" applyBorder="1" applyAlignment="1">
      <alignment/>
    </xf>
    <xf numFmtId="200" fontId="2" fillId="0" borderId="0" xfId="0" applyNumberFormat="1" applyFont="1" applyAlignment="1">
      <alignment/>
    </xf>
    <xf numFmtId="49" fontId="15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200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200" fontId="5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1" fontId="7" fillId="32" borderId="10" xfId="0" applyNumberFormat="1" applyFont="1" applyFill="1" applyBorder="1" applyAlignment="1">
      <alignment vertical="center" wrapText="1"/>
    </xf>
    <xf numFmtId="200" fontId="20" fillId="0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200" fontId="23" fillId="0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200" fontId="15" fillId="34" borderId="10" xfId="0" applyNumberFormat="1" applyFont="1" applyFill="1" applyBorder="1" applyAlignment="1">
      <alignment horizontal="center"/>
    </xf>
    <xf numFmtId="200" fontId="7" fillId="34" borderId="10" xfId="0" applyNumberFormat="1" applyFont="1" applyFill="1" applyBorder="1" applyAlignment="1">
      <alignment horizontal="center"/>
    </xf>
    <xf numFmtId="200" fontId="15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200" fontId="12" fillId="34" borderId="10" xfId="0" applyNumberFormat="1" applyFont="1" applyFill="1" applyBorder="1" applyAlignment="1">
      <alignment horizontal="center"/>
    </xf>
    <xf numFmtId="0" fontId="2" fillId="17" borderId="0" xfId="0" applyFont="1" applyFill="1" applyAlignment="1">
      <alignment/>
    </xf>
    <xf numFmtId="200" fontId="64" fillId="34" borderId="10" xfId="0" applyNumberFormat="1" applyFont="1" applyFill="1" applyBorder="1" applyAlignment="1">
      <alignment horizontal="center"/>
    </xf>
    <xf numFmtId="200" fontId="6" fillId="34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horizontal="center"/>
    </xf>
    <xf numFmtId="1" fontId="19" fillId="35" borderId="10" xfId="0" applyNumberFormat="1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vertical="center" wrapText="1"/>
    </xf>
    <xf numFmtId="43" fontId="5" fillId="0" borderId="0" xfId="0" applyNumberFormat="1" applyFont="1" applyAlignment="1">
      <alignment/>
    </xf>
    <xf numFmtId="1" fontId="12" fillId="0" borderId="10" xfId="0" applyNumberFormat="1" applyFont="1" applyFill="1" applyBorder="1" applyAlignment="1">
      <alignment vertical="center" wrapText="1"/>
    </xf>
    <xf numFmtId="200" fontId="0" fillId="0" borderId="0" xfId="0" applyNumberFormat="1" applyFont="1" applyAlignment="1">
      <alignment/>
    </xf>
    <xf numFmtId="200" fontId="7" fillId="34" borderId="12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vertical="center" wrapText="1"/>
    </xf>
    <xf numFmtId="1" fontId="7" fillId="35" borderId="10" xfId="0" applyNumberFormat="1" applyFont="1" applyFill="1" applyBorder="1" applyAlignment="1">
      <alignment wrapText="1"/>
    </xf>
    <xf numFmtId="200" fontId="7" fillId="35" borderId="10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vertical="center" wrapText="1"/>
    </xf>
    <xf numFmtId="200" fontId="12" fillId="34" borderId="12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left" vertical="center" wrapText="1"/>
    </xf>
    <xf numFmtId="49" fontId="12" fillId="32" borderId="12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wrapText="1"/>
    </xf>
    <xf numFmtId="1" fontId="7" fillId="34" borderId="10" xfId="0" applyNumberFormat="1" applyFont="1" applyFill="1" applyBorder="1" applyAlignment="1">
      <alignment vertical="center" wrapText="1"/>
    </xf>
    <xf numFmtId="200" fontId="15" fillId="37" borderId="10" xfId="0" applyNumberFormat="1" applyFont="1" applyFill="1" applyBorder="1" applyAlignment="1">
      <alignment horizontal="center"/>
    </xf>
    <xf numFmtId="200" fontId="20" fillId="34" borderId="10" xfId="0" applyNumberFormat="1" applyFont="1" applyFill="1" applyBorder="1" applyAlignment="1">
      <alignment horizontal="center"/>
    </xf>
    <xf numFmtId="200" fontId="12" fillId="0" borderId="12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vertical="center" wrapText="1"/>
    </xf>
    <xf numFmtId="49" fontId="7" fillId="35" borderId="10" xfId="0" applyNumberFormat="1" applyFont="1" applyFill="1" applyBorder="1" applyAlignment="1">
      <alignment horizontal="center"/>
    </xf>
    <xf numFmtId="200" fontId="7" fillId="35" borderId="10" xfId="62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wrapText="1"/>
    </xf>
    <xf numFmtId="1" fontId="7" fillId="35" borderId="10" xfId="0" applyNumberFormat="1" applyFont="1" applyFill="1" applyBorder="1" applyAlignment="1">
      <alignment vertical="center" wrapText="1"/>
    </xf>
    <xf numFmtId="200" fontId="7" fillId="38" borderId="10" xfId="62" applyNumberFormat="1" applyFont="1" applyFill="1" applyBorder="1" applyAlignment="1">
      <alignment horizontal="center"/>
    </xf>
    <xf numFmtId="200" fontId="12" fillId="38" borderId="10" xfId="62" applyNumberFormat="1" applyFont="1" applyFill="1" applyBorder="1" applyAlignment="1">
      <alignment horizontal="center"/>
    </xf>
    <xf numFmtId="200" fontId="64" fillId="0" borderId="10" xfId="0" applyNumberFormat="1" applyFont="1" applyFill="1" applyBorder="1" applyAlignment="1">
      <alignment horizontal="center"/>
    </xf>
    <xf numFmtId="200" fontId="6" fillId="35" borderId="10" xfId="0" applyNumberFormat="1" applyFont="1" applyFill="1" applyBorder="1" applyAlignment="1">
      <alignment horizontal="center"/>
    </xf>
    <xf numFmtId="200" fontId="7" fillId="34" borderId="10" xfId="62" applyNumberFormat="1" applyFont="1" applyFill="1" applyBorder="1" applyAlignment="1">
      <alignment horizontal="center"/>
    </xf>
    <xf numFmtId="200" fontId="12" fillId="34" borderId="10" xfId="62" applyNumberFormat="1" applyFont="1" applyFill="1" applyBorder="1" applyAlignment="1">
      <alignment horizontal="center"/>
    </xf>
    <xf numFmtId="186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7" fillId="36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200" fontId="7" fillId="36" borderId="10" xfId="0" applyNumberFormat="1" applyFont="1" applyFill="1" applyBorder="1" applyAlignment="1">
      <alignment horizontal="center"/>
    </xf>
    <xf numFmtId="200" fontId="7" fillId="36" borderId="10" xfId="62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200" fontId="7" fillId="0" borderId="10" xfId="62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200" fontId="7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/>
    </xf>
    <xf numFmtId="200" fontId="7" fillId="34" borderId="10" xfId="0" applyNumberFormat="1" applyFont="1" applyFill="1" applyBorder="1" applyAlignment="1">
      <alignment horizontal="center"/>
    </xf>
    <xf numFmtId="200" fontId="12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vertical="center" wrapText="1"/>
    </xf>
    <xf numFmtId="1" fontId="6" fillId="34" borderId="10" xfId="0" applyNumberFormat="1" applyFont="1" applyFill="1" applyBorder="1" applyAlignment="1">
      <alignment vertical="center" wrapText="1"/>
    </xf>
    <xf numFmtId="200" fontId="6" fillId="36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49" fontId="12" fillId="36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" fontId="6" fillId="36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 vertical="center" wrapText="1"/>
    </xf>
    <xf numFmtId="49" fontId="6" fillId="36" borderId="11" xfId="0" applyNumberFormat="1" applyFont="1" applyFill="1" applyBorder="1" applyAlignment="1">
      <alignment horizontal="center"/>
    </xf>
    <xf numFmtId="49" fontId="7" fillId="36" borderId="11" xfId="0" applyNumberFormat="1" applyFont="1" applyFill="1" applyBorder="1" applyAlignment="1">
      <alignment horizontal="center"/>
    </xf>
    <xf numFmtId="49" fontId="7" fillId="36" borderId="12" xfId="0" applyNumberFormat="1" applyFont="1" applyFill="1" applyBorder="1" applyAlignment="1">
      <alignment horizontal="center"/>
    </xf>
    <xf numFmtId="200" fontId="6" fillId="36" borderId="12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center"/>
    </xf>
    <xf numFmtId="200" fontId="7" fillId="35" borderId="12" xfId="0" applyNumberFormat="1" applyFont="1" applyFill="1" applyBorder="1" applyAlignment="1">
      <alignment horizontal="center"/>
    </xf>
    <xf numFmtId="201" fontId="13" fillId="35" borderId="10" xfId="0" applyNumberFormat="1" applyFont="1" applyFill="1" applyBorder="1" applyAlignment="1">
      <alignment horizontal="center"/>
    </xf>
    <xf numFmtId="201" fontId="13" fillId="0" borderId="10" xfId="0" applyNumberFormat="1" applyFont="1" applyFill="1" applyBorder="1" applyAlignment="1">
      <alignment horizontal="center"/>
    </xf>
    <xf numFmtId="201" fontId="17" fillId="0" borderId="10" xfId="0" applyNumberFormat="1" applyFont="1" applyFill="1" applyBorder="1" applyAlignment="1">
      <alignment horizontal="center"/>
    </xf>
    <xf numFmtId="201" fontId="12" fillId="0" borderId="10" xfId="0" applyNumberFormat="1" applyFont="1" applyFill="1" applyBorder="1" applyAlignment="1">
      <alignment horizontal="center"/>
    </xf>
    <xf numFmtId="201" fontId="7" fillId="0" borderId="10" xfId="0" applyNumberFormat="1" applyFont="1" applyFill="1" applyBorder="1" applyAlignment="1">
      <alignment horizontal="center"/>
    </xf>
    <xf numFmtId="201" fontId="7" fillId="36" borderId="10" xfId="0" applyNumberFormat="1" applyFont="1" applyFill="1" applyBorder="1" applyAlignment="1">
      <alignment horizontal="center"/>
    </xf>
    <xf numFmtId="201" fontId="15" fillId="0" borderId="10" xfId="0" applyNumberFormat="1" applyFont="1" applyFill="1" applyBorder="1" applyAlignment="1">
      <alignment horizontal="center"/>
    </xf>
    <xf numFmtId="201" fontId="15" fillId="0" borderId="10" xfId="0" applyNumberFormat="1" applyFont="1" applyFill="1" applyBorder="1" applyAlignment="1">
      <alignment horizontal="center"/>
    </xf>
    <xf numFmtId="201" fontId="12" fillId="34" borderId="10" xfId="0" applyNumberFormat="1" applyFont="1" applyFill="1" applyBorder="1" applyAlignment="1">
      <alignment horizontal="center"/>
    </xf>
    <xf numFmtId="201" fontId="7" fillId="34" borderId="10" xfId="0" applyNumberFormat="1" applyFont="1" applyFill="1" applyBorder="1" applyAlignment="1">
      <alignment horizontal="center"/>
    </xf>
    <xf numFmtId="201" fontId="7" fillId="35" borderId="10" xfId="0" applyNumberFormat="1" applyFont="1" applyFill="1" applyBorder="1" applyAlignment="1">
      <alignment horizontal="center"/>
    </xf>
    <xf numFmtId="201" fontId="7" fillId="0" borderId="10" xfId="65" applyNumberFormat="1" applyFont="1" applyFill="1" applyBorder="1" applyAlignment="1">
      <alignment horizontal="center"/>
    </xf>
    <xf numFmtId="201" fontId="7" fillId="35" borderId="10" xfId="0" applyNumberFormat="1" applyFont="1" applyFill="1" applyBorder="1" applyAlignment="1">
      <alignment horizontal="center"/>
    </xf>
    <xf numFmtId="201" fontId="7" fillId="0" borderId="10" xfId="0" applyNumberFormat="1" applyFont="1" applyFill="1" applyBorder="1" applyAlignment="1">
      <alignment horizontal="center"/>
    </xf>
    <xf numFmtId="201" fontId="7" fillId="36" borderId="10" xfId="0" applyNumberFormat="1" applyFont="1" applyFill="1" applyBorder="1" applyAlignment="1">
      <alignment horizontal="center"/>
    </xf>
    <xf numFmtId="201" fontId="12" fillId="35" borderId="10" xfId="0" applyNumberFormat="1" applyFont="1" applyFill="1" applyBorder="1" applyAlignment="1">
      <alignment horizontal="center"/>
    </xf>
    <xf numFmtId="201" fontId="7" fillId="34" borderId="10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 wrapText="1"/>
    </xf>
    <xf numFmtId="49" fontId="25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Финансовый 2" xfId="64"/>
    <cellStyle name="Финансовый_форма 128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6;&#1083;&#1086;&#1087;&#1086;&#1074;&#1072;\&#1089;&#1077;&#1090;&#1077;&#1074;&#1072;&#1103;\WINDOWS\TEMP\Rar$DI02.824\b428%20&#1073;&#1102;&#1076;&#1086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Лист1"/>
      <sheetName val="Лист2"/>
      <sheetName val="Лист3"/>
    </sheetNames>
    <sheetDataSet>
      <sheetData sheetId="3">
        <row r="5">
          <cell r="D5" t="str">
            <v>на 1___________________200___г.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8"/>
  <sheetViews>
    <sheetView showGridLines="0" tabSelected="1" view="pageBreakPreview" zoomScale="83" zoomScaleSheetLayoutView="83" workbookViewId="0" topLeftCell="A1">
      <selection activeCell="M27" sqref="M27"/>
    </sheetView>
  </sheetViews>
  <sheetFormatPr defaultColWidth="13.421875" defaultRowHeight="12.75"/>
  <cols>
    <col min="1" max="1" width="53.00390625" style="1" customWidth="1"/>
    <col min="2" max="3" width="11.421875" style="2" customWidth="1"/>
    <col min="4" max="4" width="13.28125" style="2" customWidth="1"/>
    <col min="5" max="6" width="11.421875" style="2" customWidth="1"/>
    <col min="7" max="7" width="23.8515625" style="0" customWidth="1"/>
    <col min="8" max="8" width="0.13671875" style="0" customWidth="1"/>
    <col min="9" max="9" width="16.140625" style="0" hidden="1" customWidth="1"/>
    <col min="10" max="10" width="0.13671875" style="0" customWidth="1"/>
    <col min="11" max="11" width="16.140625" style="0" hidden="1" customWidth="1"/>
    <col min="12" max="12" width="22.421875" style="0" customWidth="1"/>
    <col min="13" max="13" width="22.140625" style="0" customWidth="1"/>
    <col min="14" max="14" width="21.421875" style="0" customWidth="1"/>
    <col min="15" max="15" width="15.421875" style="0" customWidth="1"/>
    <col min="16" max="16" width="12.421875" style="0" customWidth="1"/>
    <col min="17" max="17" width="20.28125" style="0" customWidth="1"/>
    <col min="18" max="100" width="12.421875" style="0" customWidth="1"/>
  </cols>
  <sheetData>
    <row r="1" spans="1:13" ht="15.75" customHeight="1">
      <c r="A1" s="206"/>
      <c r="B1" s="207" t="s">
        <v>356</v>
      </c>
      <c r="C1" s="208"/>
      <c r="D1" s="208"/>
      <c r="E1" s="208"/>
      <c r="F1" s="208"/>
      <c r="G1" s="209"/>
      <c r="H1" s="209"/>
      <c r="I1" s="209"/>
      <c r="J1" s="209"/>
      <c r="K1" s="209"/>
      <c r="M1" s="152" t="s">
        <v>351</v>
      </c>
    </row>
    <row r="2" spans="1:11" ht="18.75" hidden="1">
      <c r="A2" s="206"/>
      <c r="B2" s="208"/>
      <c r="C2" s="208"/>
      <c r="D2" s="208"/>
      <c r="E2" s="208"/>
      <c r="F2" s="208"/>
      <c r="G2" s="209"/>
      <c r="H2" s="209"/>
      <c r="I2" s="209"/>
      <c r="J2" s="209"/>
      <c r="K2" s="209"/>
    </row>
    <row r="3" spans="1:11" ht="4.5" customHeight="1" hidden="1">
      <c r="A3" s="206"/>
      <c r="B3" s="208"/>
      <c r="C3" s="208"/>
      <c r="D3" s="208"/>
      <c r="E3" s="208"/>
      <c r="F3" s="208"/>
      <c r="G3" s="209"/>
      <c r="H3" s="209"/>
      <c r="I3" s="209"/>
      <c r="J3" s="209"/>
      <c r="K3" s="209"/>
    </row>
    <row r="4" spans="1:12" ht="12.75" customHeight="1" hidden="1">
      <c r="A4" s="206"/>
      <c r="B4" s="208"/>
      <c r="C4" s="208"/>
      <c r="D4" s="208"/>
      <c r="E4" s="208"/>
      <c r="F4" s="208"/>
      <c r="G4" s="210"/>
      <c r="H4" s="210"/>
      <c r="I4" s="210"/>
      <c r="J4" s="210"/>
      <c r="K4" s="210"/>
      <c r="L4" s="27"/>
    </row>
    <row r="5" spans="1:12" ht="12.75" customHeight="1" hidden="1">
      <c r="A5" s="211"/>
      <c r="B5" s="211"/>
      <c r="C5" s="211"/>
      <c r="D5" s="211"/>
      <c r="E5" s="212"/>
      <c r="F5" s="209"/>
      <c r="G5" s="209"/>
      <c r="H5" s="209"/>
      <c r="I5" s="209"/>
      <c r="J5" s="213"/>
      <c r="K5" s="213"/>
      <c r="L5" s="4"/>
    </row>
    <row r="6" spans="1:12" ht="12.75" customHeight="1" hidden="1">
      <c r="A6" s="211"/>
      <c r="B6" s="211"/>
      <c r="C6" s="211"/>
      <c r="D6" s="211"/>
      <c r="E6" s="212"/>
      <c r="F6" s="209"/>
      <c r="G6" s="209"/>
      <c r="H6" s="209"/>
      <c r="I6" s="209"/>
      <c r="J6" s="213"/>
      <c r="K6" s="213"/>
      <c r="L6" s="4"/>
    </row>
    <row r="7" spans="1:12" ht="12.75" customHeight="1" hidden="1">
      <c r="A7" s="211"/>
      <c r="B7" s="211"/>
      <c r="C7" s="211"/>
      <c r="D7" s="211"/>
      <c r="E7" s="212"/>
      <c r="F7" s="209"/>
      <c r="G7" s="209"/>
      <c r="H7" s="209"/>
      <c r="I7" s="209"/>
      <c r="J7" s="213"/>
      <c r="K7" s="213"/>
      <c r="L7" s="4"/>
    </row>
    <row r="8" spans="1:12" ht="18" customHeight="1" hidden="1">
      <c r="A8" s="223" t="s">
        <v>12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5"/>
    </row>
    <row r="9" spans="1:17" ht="15.75" customHeight="1" hidden="1">
      <c r="A9" s="214"/>
      <c r="B9" s="214"/>
      <c r="C9" s="214"/>
      <c r="D9" s="214"/>
      <c r="E9" s="215"/>
      <c r="F9" s="216"/>
      <c r="G9" s="209"/>
      <c r="H9" s="209"/>
      <c r="I9" s="209"/>
      <c r="J9" s="209"/>
      <c r="K9" s="209"/>
      <c r="L9" s="28"/>
      <c r="M9" s="7"/>
      <c r="N9" s="7"/>
      <c r="O9" s="24"/>
      <c r="P9" s="24"/>
      <c r="Q9" s="29"/>
    </row>
    <row r="10" spans="1:17" ht="15.75" customHeight="1">
      <c r="A10" s="214"/>
      <c r="B10" s="214"/>
      <c r="C10" s="214"/>
      <c r="D10" s="214"/>
      <c r="E10" s="215"/>
      <c r="F10" s="216"/>
      <c r="G10" s="209"/>
      <c r="H10" s="209"/>
      <c r="I10" s="209"/>
      <c r="J10" s="209"/>
      <c r="K10" s="209"/>
      <c r="L10" s="28"/>
      <c r="M10" s="153" t="s">
        <v>352</v>
      </c>
      <c r="N10" s="7"/>
      <c r="O10" s="24"/>
      <c r="P10" s="24"/>
      <c r="Q10" s="151"/>
    </row>
    <row r="11" spans="1:17" ht="15.75" customHeight="1">
      <c r="A11" s="5"/>
      <c r="B11" s="5"/>
      <c r="C11" s="5"/>
      <c r="D11" s="5"/>
      <c r="E11" s="6"/>
      <c r="F11" s="7"/>
      <c r="L11" s="28"/>
      <c r="M11" s="153" t="s">
        <v>353</v>
      </c>
      <c r="N11" s="7"/>
      <c r="O11" s="24"/>
      <c r="P11" s="24"/>
      <c r="Q11" s="151"/>
    </row>
    <row r="12" spans="1:17" ht="15.75" customHeight="1">
      <c r="A12" s="5"/>
      <c r="B12" s="5"/>
      <c r="C12" s="5"/>
      <c r="D12" s="5"/>
      <c r="E12" s="6"/>
      <c r="F12" s="7"/>
      <c r="L12" s="28"/>
      <c r="M12" s="153" t="s">
        <v>357</v>
      </c>
      <c r="N12" s="7"/>
      <c r="O12" s="24"/>
      <c r="P12" s="24"/>
      <c r="Q12" s="151"/>
    </row>
    <row r="13" spans="1:17" ht="15.75" customHeight="1">
      <c r="A13" s="5"/>
      <c r="B13" s="5"/>
      <c r="C13" s="5"/>
      <c r="D13" s="5"/>
      <c r="E13" s="6"/>
      <c r="F13" s="7"/>
      <c r="L13" s="7"/>
      <c r="M13" s="7"/>
      <c r="N13" s="26"/>
      <c r="O13" s="24"/>
      <c r="P13" s="24"/>
      <c r="Q13" s="24"/>
    </row>
    <row r="14" spans="1:14" ht="12.75" customHeight="1">
      <c r="A14" s="217" t="s">
        <v>13</v>
      </c>
      <c r="B14" s="228" t="s">
        <v>14</v>
      </c>
      <c r="C14" s="229"/>
      <c r="D14" s="229"/>
      <c r="E14" s="229"/>
      <c r="F14" s="230"/>
      <c r="G14" s="226" t="s">
        <v>355</v>
      </c>
      <c r="H14" s="224" t="s">
        <v>93</v>
      </c>
      <c r="I14" s="224" t="s">
        <v>94</v>
      </c>
      <c r="J14" s="224" t="s">
        <v>118</v>
      </c>
      <c r="K14" s="224" t="s">
        <v>119</v>
      </c>
      <c r="L14" s="221" t="s">
        <v>11</v>
      </c>
      <c r="M14" s="219" t="s">
        <v>15</v>
      </c>
      <c r="N14" s="219" t="s">
        <v>354</v>
      </c>
    </row>
    <row r="15" spans="1:14" ht="129" customHeight="1">
      <c r="A15" s="218"/>
      <c r="B15" s="35" t="s">
        <v>95</v>
      </c>
      <c r="C15" s="35" t="s">
        <v>96</v>
      </c>
      <c r="D15" s="35" t="s">
        <v>97</v>
      </c>
      <c r="E15" s="35" t="s">
        <v>98</v>
      </c>
      <c r="F15" s="35" t="s">
        <v>99</v>
      </c>
      <c r="G15" s="227"/>
      <c r="H15" s="225"/>
      <c r="I15" s="225"/>
      <c r="J15" s="225"/>
      <c r="K15" s="225"/>
      <c r="L15" s="222"/>
      <c r="M15" s="220"/>
      <c r="N15" s="220"/>
    </row>
    <row r="16" spans="1:15" ht="15.75">
      <c r="A16" s="139" t="s">
        <v>86</v>
      </c>
      <c r="B16" s="113"/>
      <c r="C16" s="114"/>
      <c r="D16" s="113"/>
      <c r="E16" s="113"/>
      <c r="F16" s="113"/>
      <c r="G16" s="141">
        <f aca="true" t="shared" si="0" ref="G16:L16">G17+G121+G127+G144+G159+G201+G209+G218+G233+G244+G247</f>
        <v>288241558.95</v>
      </c>
      <c r="H16" s="141" t="e">
        <f t="shared" si="0"/>
        <v>#REF!</v>
      </c>
      <c r="I16" s="141" t="e">
        <f t="shared" si="0"/>
        <v>#REF!</v>
      </c>
      <c r="J16" s="141" t="e">
        <f t="shared" si="0"/>
        <v>#REF!</v>
      </c>
      <c r="K16" s="141" t="e">
        <f t="shared" si="0"/>
        <v>#REF!</v>
      </c>
      <c r="L16" s="141">
        <f t="shared" si="0"/>
        <v>40871016.04</v>
      </c>
      <c r="M16" s="141">
        <f>G16-L16</f>
        <v>247370542.91</v>
      </c>
      <c r="N16" s="189">
        <f>L16/G16*100</f>
        <v>14.179432066938592</v>
      </c>
      <c r="O16" s="123"/>
    </row>
    <row r="17" spans="1:14" ht="19.5" customHeight="1">
      <c r="A17" s="139" t="s">
        <v>65</v>
      </c>
      <c r="B17" s="113" t="s">
        <v>100</v>
      </c>
      <c r="C17" s="113" t="s">
        <v>66</v>
      </c>
      <c r="D17" s="113"/>
      <c r="E17" s="113"/>
      <c r="F17" s="113"/>
      <c r="G17" s="141">
        <f aca="true" t="shared" si="1" ref="G17:L17">G18+G21+G32+G95</f>
        <v>108290666</v>
      </c>
      <c r="H17" s="141" t="e">
        <f t="shared" si="1"/>
        <v>#REF!</v>
      </c>
      <c r="I17" s="141" t="e">
        <f t="shared" si="1"/>
        <v>#REF!</v>
      </c>
      <c r="J17" s="141" t="e">
        <f t="shared" si="1"/>
        <v>#REF!</v>
      </c>
      <c r="K17" s="141" t="e">
        <f t="shared" si="1"/>
        <v>#REF!</v>
      </c>
      <c r="L17" s="141">
        <f t="shared" si="1"/>
        <v>15775621.52</v>
      </c>
      <c r="M17" s="141">
        <f aca="true" t="shared" si="2" ref="M17:M83">G17-L17</f>
        <v>92515044.48</v>
      </c>
      <c r="N17" s="189">
        <f>L17/G17*100</f>
        <v>14.567849753551243</v>
      </c>
    </row>
    <row r="18" spans="1:14" ht="31.5" customHeight="1">
      <c r="A18" s="162" t="s">
        <v>87</v>
      </c>
      <c r="B18" s="16" t="s">
        <v>101</v>
      </c>
      <c r="C18" s="163" t="s">
        <v>217</v>
      </c>
      <c r="D18" s="163" t="s">
        <v>159</v>
      </c>
      <c r="E18" s="163" t="s">
        <v>79</v>
      </c>
      <c r="F18" s="55"/>
      <c r="G18" s="164">
        <f aca="true" t="shared" si="3" ref="G18:L18">G19+G20</f>
        <v>3090807</v>
      </c>
      <c r="H18" s="164">
        <f t="shared" si="3"/>
        <v>312200</v>
      </c>
      <c r="I18" s="164">
        <f t="shared" si="3"/>
        <v>299700</v>
      </c>
      <c r="J18" s="164">
        <f t="shared" si="3"/>
        <v>378600</v>
      </c>
      <c r="K18" s="164">
        <f t="shared" si="3"/>
        <v>209500</v>
      </c>
      <c r="L18" s="164">
        <f t="shared" si="3"/>
        <v>1155833.1600000001</v>
      </c>
      <c r="M18" s="145">
        <f t="shared" si="2"/>
        <v>1934973.8399999999</v>
      </c>
      <c r="N18" s="190">
        <f>L18/G18*100</f>
        <v>37.39583739780582</v>
      </c>
    </row>
    <row r="19" spans="1:14" ht="15.75">
      <c r="A19" s="39" t="s">
        <v>102</v>
      </c>
      <c r="B19" s="40" t="s">
        <v>101</v>
      </c>
      <c r="C19" s="40" t="s">
        <v>217</v>
      </c>
      <c r="D19" s="40" t="s">
        <v>159</v>
      </c>
      <c r="E19" s="40" t="s">
        <v>103</v>
      </c>
      <c r="F19" s="41"/>
      <c r="G19" s="109">
        <v>2373892</v>
      </c>
      <c r="H19" s="109">
        <f>237500+12500</f>
        <v>250000</v>
      </c>
      <c r="I19" s="109">
        <f>237500+12500</f>
        <v>250000</v>
      </c>
      <c r="J19" s="109">
        <f>300000+12500</f>
        <v>312500</v>
      </c>
      <c r="K19" s="109">
        <f>175000+12500</f>
        <v>187500</v>
      </c>
      <c r="L19" s="109">
        <v>919170.29</v>
      </c>
      <c r="M19" s="145">
        <f t="shared" si="2"/>
        <v>1454721.71</v>
      </c>
      <c r="N19" s="191"/>
    </row>
    <row r="20" spans="1:14" ht="15.75">
      <c r="A20" s="39" t="s">
        <v>154</v>
      </c>
      <c r="B20" s="40" t="s">
        <v>101</v>
      </c>
      <c r="C20" s="40" t="s">
        <v>217</v>
      </c>
      <c r="D20" s="40" t="s">
        <v>159</v>
      </c>
      <c r="E20" s="40" t="s">
        <v>104</v>
      </c>
      <c r="F20" s="41"/>
      <c r="G20" s="109">
        <v>716915</v>
      </c>
      <c r="H20" s="109">
        <f>62200</f>
        <v>62200</v>
      </c>
      <c r="I20" s="109">
        <f>62200-12500</f>
        <v>49700</v>
      </c>
      <c r="J20" s="109">
        <f>78600-12500</f>
        <v>66100</v>
      </c>
      <c r="K20" s="109">
        <f>47000-12500-12500</f>
        <v>22000</v>
      </c>
      <c r="L20" s="109">
        <v>236662.87</v>
      </c>
      <c r="M20" s="145">
        <f t="shared" si="2"/>
        <v>480252.13</v>
      </c>
      <c r="N20" s="191"/>
    </row>
    <row r="21" spans="1:16" ht="63">
      <c r="A21" s="158" t="s">
        <v>88</v>
      </c>
      <c r="B21" s="159" t="s">
        <v>105</v>
      </c>
      <c r="C21" s="16" t="s">
        <v>218</v>
      </c>
      <c r="D21" s="159"/>
      <c r="E21" s="159"/>
      <c r="F21" s="160"/>
      <c r="G21" s="161">
        <f aca="true" t="shared" si="4" ref="G21:L21">G22+G25+G26+G28+G29+G31+G27+G30+G23+G24</f>
        <v>249600</v>
      </c>
      <c r="H21" s="161" t="e">
        <f t="shared" si="4"/>
        <v>#REF!</v>
      </c>
      <c r="I21" s="161" t="e">
        <f t="shared" si="4"/>
        <v>#REF!</v>
      </c>
      <c r="J21" s="161" t="e">
        <f t="shared" si="4"/>
        <v>#REF!</v>
      </c>
      <c r="K21" s="161" t="e">
        <f t="shared" si="4"/>
        <v>#REF!</v>
      </c>
      <c r="L21" s="161">
        <f t="shared" si="4"/>
        <v>51000</v>
      </c>
      <c r="M21" s="145">
        <f t="shared" si="2"/>
        <v>198600</v>
      </c>
      <c r="N21" s="190">
        <f>L21/G21*100</f>
        <v>20.432692307692307</v>
      </c>
      <c r="O21" s="36"/>
      <c r="P21" s="36"/>
    </row>
    <row r="22" spans="1:14" ht="28.5" customHeight="1">
      <c r="A22" s="44" t="s">
        <v>126</v>
      </c>
      <c r="B22" s="40" t="s">
        <v>105</v>
      </c>
      <c r="C22" s="40" t="s">
        <v>218</v>
      </c>
      <c r="D22" s="40" t="s">
        <v>161</v>
      </c>
      <c r="E22" s="45" t="s">
        <v>107</v>
      </c>
      <c r="F22" s="46" t="s">
        <v>153</v>
      </c>
      <c r="G22" s="47"/>
      <c r="H22" s="48" t="e">
        <f>#REF!+#REF!+#REF!</f>
        <v>#REF!</v>
      </c>
      <c r="I22" s="49" t="e">
        <f>#REF!+#REF!+#REF!</f>
        <v>#REF!</v>
      </c>
      <c r="J22" s="49" t="e">
        <f>#REF!+#REF!+#REF!</f>
        <v>#REF!</v>
      </c>
      <c r="K22" s="49" t="e">
        <f>#REF!+#REF!+#REF!</f>
        <v>#REF!</v>
      </c>
      <c r="L22" s="104"/>
      <c r="M22" s="145">
        <f t="shared" si="2"/>
        <v>0</v>
      </c>
      <c r="N22" s="191"/>
    </row>
    <row r="23" spans="1:14" ht="28.5" customHeight="1">
      <c r="A23" s="52" t="s">
        <v>156</v>
      </c>
      <c r="B23" s="40" t="s">
        <v>105</v>
      </c>
      <c r="C23" s="40" t="s">
        <v>218</v>
      </c>
      <c r="D23" s="40" t="s">
        <v>162</v>
      </c>
      <c r="E23" s="45" t="s">
        <v>116</v>
      </c>
      <c r="F23" s="46" t="s">
        <v>44</v>
      </c>
      <c r="G23" s="47"/>
      <c r="H23" s="48"/>
      <c r="I23" s="49"/>
      <c r="J23" s="49"/>
      <c r="K23" s="49"/>
      <c r="L23" s="104"/>
      <c r="M23" s="145">
        <f t="shared" si="2"/>
        <v>0</v>
      </c>
      <c r="N23" s="191"/>
    </row>
    <row r="24" spans="1:14" ht="27.75" customHeight="1">
      <c r="A24" s="52" t="s">
        <v>157</v>
      </c>
      <c r="B24" s="40" t="s">
        <v>105</v>
      </c>
      <c r="C24" s="40" t="s">
        <v>218</v>
      </c>
      <c r="D24" s="40" t="s">
        <v>162</v>
      </c>
      <c r="E24" s="45" t="s">
        <v>117</v>
      </c>
      <c r="F24" s="46" t="s">
        <v>46</v>
      </c>
      <c r="G24" s="47"/>
      <c r="H24" s="48"/>
      <c r="I24" s="49"/>
      <c r="J24" s="49"/>
      <c r="K24" s="49"/>
      <c r="L24" s="104"/>
      <c r="M24" s="145">
        <f t="shared" si="2"/>
        <v>0</v>
      </c>
      <c r="N24" s="191"/>
    </row>
    <row r="25" spans="1:14" s="3" customFormat="1" ht="15.75">
      <c r="A25" s="50" t="s">
        <v>155</v>
      </c>
      <c r="B25" s="40" t="s">
        <v>105</v>
      </c>
      <c r="C25" s="40" t="s">
        <v>218</v>
      </c>
      <c r="D25" s="40" t="s">
        <v>160</v>
      </c>
      <c r="E25" s="40" t="s">
        <v>110</v>
      </c>
      <c r="F25" s="38" t="s">
        <v>153</v>
      </c>
      <c r="G25" s="42"/>
      <c r="H25" s="43" t="e">
        <f>#REF!+#REF!</f>
        <v>#REF!</v>
      </c>
      <c r="I25" s="43" t="e">
        <f>#REF!+#REF!</f>
        <v>#REF!</v>
      </c>
      <c r="J25" s="43" t="e">
        <f>#REF!+#REF!</f>
        <v>#REF!</v>
      </c>
      <c r="K25" s="43" t="e">
        <f>#REF!+#REF!</f>
        <v>#REF!</v>
      </c>
      <c r="L25" s="104"/>
      <c r="M25" s="145">
        <f t="shared" si="2"/>
        <v>0</v>
      </c>
      <c r="N25" s="192"/>
    </row>
    <row r="26" spans="1:14" s="3" customFormat="1" ht="20.25" customHeight="1">
      <c r="A26" s="50" t="s">
        <v>90</v>
      </c>
      <c r="B26" s="40" t="s">
        <v>105</v>
      </c>
      <c r="C26" s="40" t="s">
        <v>218</v>
      </c>
      <c r="D26" s="40" t="s">
        <v>160</v>
      </c>
      <c r="E26" s="40" t="s">
        <v>113</v>
      </c>
      <c r="F26" s="38" t="s">
        <v>153</v>
      </c>
      <c r="G26" s="42"/>
      <c r="H26" s="43" t="e">
        <f>#REF!+#REF!+#REF!</f>
        <v>#REF!</v>
      </c>
      <c r="I26" s="43" t="e">
        <f>#REF!+#REF!+#REF!</f>
        <v>#REF!</v>
      </c>
      <c r="J26" s="43" t="e">
        <f>#REF!+#REF!+#REF!</f>
        <v>#REF!</v>
      </c>
      <c r="K26" s="43" t="e">
        <f>#REF!+#REF!+#REF!</f>
        <v>#REF!</v>
      </c>
      <c r="L26" s="104"/>
      <c r="M26" s="145">
        <f t="shared" si="2"/>
        <v>0</v>
      </c>
      <c r="N26" s="192"/>
    </row>
    <row r="27" spans="1:14" s="3" customFormat="1" ht="44.25" customHeight="1">
      <c r="A27" s="52" t="s">
        <v>23</v>
      </c>
      <c r="B27" s="40" t="s">
        <v>105</v>
      </c>
      <c r="C27" s="40" t="s">
        <v>218</v>
      </c>
      <c r="D27" s="40" t="s">
        <v>160</v>
      </c>
      <c r="E27" s="40" t="s">
        <v>115</v>
      </c>
      <c r="F27" s="38" t="s">
        <v>60</v>
      </c>
      <c r="G27" s="42">
        <v>176500</v>
      </c>
      <c r="H27" s="43"/>
      <c r="I27" s="43"/>
      <c r="J27" s="43"/>
      <c r="K27" s="43"/>
      <c r="L27" s="104">
        <v>51000</v>
      </c>
      <c r="M27" s="145">
        <f t="shared" si="2"/>
        <v>125500</v>
      </c>
      <c r="N27" s="192"/>
    </row>
    <row r="28" spans="1:14" s="3" customFormat="1" ht="44.25" customHeight="1">
      <c r="A28" s="52" t="s">
        <v>23</v>
      </c>
      <c r="B28" s="40" t="s">
        <v>105</v>
      </c>
      <c r="C28" s="40" t="s">
        <v>218</v>
      </c>
      <c r="D28" s="40" t="s">
        <v>162</v>
      </c>
      <c r="E28" s="40" t="s">
        <v>115</v>
      </c>
      <c r="F28" s="38" t="s">
        <v>60</v>
      </c>
      <c r="G28" s="42"/>
      <c r="H28" s="43">
        <v>33450</v>
      </c>
      <c r="I28" s="43">
        <v>33450</v>
      </c>
      <c r="J28" s="43">
        <v>33450</v>
      </c>
      <c r="K28" s="43">
        <v>33450</v>
      </c>
      <c r="L28" s="104"/>
      <c r="M28" s="145">
        <f t="shared" si="2"/>
        <v>0</v>
      </c>
      <c r="N28" s="192"/>
    </row>
    <row r="29" spans="1:14" s="3" customFormat="1" ht="30">
      <c r="A29" s="52" t="s">
        <v>22</v>
      </c>
      <c r="B29" s="40" t="s">
        <v>105</v>
      </c>
      <c r="C29" s="40" t="s">
        <v>218</v>
      </c>
      <c r="D29" s="40" t="s">
        <v>160</v>
      </c>
      <c r="E29" s="40" t="s">
        <v>115</v>
      </c>
      <c r="F29" s="38" t="s">
        <v>59</v>
      </c>
      <c r="G29" s="42"/>
      <c r="H29" s="43" t="e">
        <f>#REF!</f>
        <v>#REF!</v>
      </c>
      <c r="I29" s="43" t="e">
        <f>#REF!</f>
        <v>#REF!</v>
      </c>
      <c r="J29" s="43" t="e">
        <f>#REF!</f>
        <v>#REF!</v>
      </c>
      <c r="K29" s="43" t="e">
        <f>#REF!</f>
        <v>#REF!</v>
      </c>
      <c r="L29" s="104"/>
      <c r="M29" s="145">
        <f t="shared" si="2"/>
        <v>0</v>
      </c>
      <c r="N29" s="192"/>
    </row>
    <row r="30" spans="1:14" s="3" customFormat="1" ht="34.5" customHeight="1">
      <c r="A30" s="52" t="s">
        <v>182</v>
      </c>
      <c r="B30" s="40" t="s">
        <v>105</v>
      </c>
      <c r="C30" s="40" t="s">
        <v>218</v>
      </c>
      <c r="D30" s="40" t="s">
        <v>160</v>
      </c>
      <c r="E30" s="40" t="s">
        <v>117</v>
      </c>
      <c r="F30" s="38" t="s">
        <v>183</v>
      </c>
      <c r="G30" s="42">
        <v>50000</v>
      </c>
      <c r="H30" s="43"/>
      <c r="I30" s="43"/>
      <c r="J30" s="43"/>
      <c r="K30" s="43"/>
      <c r="L30" s="104"/>
      <c r="M30" s="145">
        <f t="shared" si="2"/>
        <v>50000</v>
      </c>
      <c r="N30" s="192"/>
    </row>
    <row r="31" spans="1:14" s="3" customFormat="1" ht="30">
      <c r="A31" s="50" t="s">
        <v>157</v>
      </c>
      <c r="B31" s="40" t="s">
        <v>105</v>
      </c>
      <c r="C31" s="40" t="s">
        <v>218</v>
      </c>
      <c r="D31" s="40" t="s">
        <v>160</v>
      </c>
      <c r="E31" s="40" t="s">
        <v>117</v>
      </c>
      <c r="F31" s="38" t="s">
        <v>46</v>
      </c>
      <c r="G31" s="42">
        <v>23100</v>
      </c>
      <c r="H31" s="43" t="e">
        <f>#REF!+#REF!+#REF!</f>
        <v>#REF!</v>
      </c>
      <c r="I31" s="43" t="e">
        <f>#REF!+#REF!+#REF!</f>
        <v>#REF!</v>
      </c>
      <c r="J31" s="43" t="e">
        <f>#REF!+#REF!+#REF!</f>
        <v>#REF!</v>
      </c>
      <c r="K31" s="43">
        <v>7700</v>
      </c>
      <c r="L31" s="104"/>
      <c r="M31" s="145">
        <f t="shared" si="2"/>
        <v>23100</v>
      </c>
      <c r="N31" s="192"/>
    </row>
    <row r="32" spans="1:14" s="12" customFormat="1" ht="29.25" customHeight="1">
      <c r="A32" s="158" t="s">
        <v>89</v>
      </c>
      <c r="B32" s="16" t="s">
        <v>125</v>
      </c>
      <c r="C32" s="16"/>
      <c r="D32" s="16"/>
      <c r="E32" s="89"/>
      <c r="F32" s="89"/>
      <c r="G32" s="31">
        <f aca="true" t="shared" si="5" ref="G32:L32">G34+G41+G86+G92+G33+G81+G71</f>
        <v>68572372</v>
      </c>
      <c r="H32" s="31">
        <f t="shared" si="5"/>
        <v>0</v>
      </c>
      <c r="I32" s="31">
        <f t="shared" si="5"/>
        <v>0</v>
      </c>
      <c r="J32" s="31">
        <f t="shared" si="5"/>
        <v>0</v>
      </c>
      <c r="K32" s="31">
        <f t="shared" si="5"/>
        <v>0</v>
      </c>
      <c r="L32" s="31">
        <f t="shared" si="5"/>
        <v>11239967.159999998</v>
      </c>
      <c r="M32" s="145">
        <f t="shared" si="2"/>
        <v>57332404.84</v>
      </c>
      <c r="N32" s="193">
        <f>L32/G32*100</f>
        <v>16.391393256747776</v>
      </c>
    </row>
    <row r="33" spans="1:14" s="12" customFormat="1" ht="48.75" customHeight="1">
      <c r="A33" s="130" t="s">
        <v>281</v>
      </c>
      <c r="B33" s="154" t="s">
        <v>125</v>
      </c>
      <c r="C33" s="154" t="s">
        <v>219</v>
      </c>
      <c r="D33" s="154" t="s">
        <v>160</v>
      </c>
      <c r="E33" s="155" t="s">
        <v>113</v>
      </c>
      <c r="F33" s="155" t="s">
        <v>55</v>
      </c>
      <c r="G33" s="156">
        <v>354850</v>
      </c>
      <c r="H33" s="156"/>
      <c r="I33" s="156"/>
      <c r="J33" s="156"/>
      <c r="K33" s="156"/>
      <c r="L33" s="156">
        <v>77300</v>
      </c>
      <c r="M33" s="157">
        <f t="shared" si="2"/>
        <v>277550</v>
      </c>
      <c r="N33" s="194">
        <f>L33/G33*100</f>
        <v>21.783852331971257</v>
      </c>
    </row>
    <row r="34" spans="1:14" s="12" customFormat="1" ht="29.25" customHeight="1">
      <c r="A34" s="115" t="s">
        <v>78</v>
      </c>
      <c r="B34" s="107" t="s">
        <v>125</v>
      </c>
      <c r="C34" s="107" t="s">
        <v>220</v>
      </c>
      <c r="D34" s="107" t="s">
        <v>159</v>
      </c>
      <c r="E34" s="116" t="s">
        <v>79</v>
      </c>
      <c r="F34" s="117"/>
      <c r="G34" s="105">
        <f aca="true" t="shared" si="6" ref="G34:L34">G35+G36+G37</f>
        <v>55895999</v>
      </c>
      <c r="H34" s="105">
        <f t="shared" si="6"/>
        <v>0</v>
      </c>
      <c r="I34" s="105">
        <f t="shared" si="6"/>
        <v>0</v>
      </c>
      <c r="J34" s="105">
        <f t="shared" si="6"/>
        <v>0</v>
      </c>
      <c r="K34" s="105">
        <f t="shared" si="6"/>
        <v>0</v>
      </c>
      <c r="L34" s="105">
        <f t="shared" si="6"/>
        <v>9236874.469999999</v>
      </c>
      <c r="M34" s="145">
        <f t="shared" si="2"/>
        <v>46659124.53</v>
      </c>
      <c r="N34" s="193"/>
    </row>
    <row r="35" spans="1:14" s="11" customFormat="1" ht="15.75">
      <c r="A35" s="50" t="s">
        <v>102</v>
      </c>
      <c r="B35" s="55" t="s">
        <v>125</v>
      </c>
      <c r="C35" s="108" t="s">
        <v>220</v>
      </c>
      <c r="D35" s="55" t="s">
        <v>159</v>
      </c>
      <c r="E35" s="56" t="s">
        <v>103</v>
      </c>
      <c r="F35" s="57"/>
      <c r="G35" s="47">
        <v>40633492</v>
      </c>
      <c r="H35" s="49"/>
      <c r="I35" s="49"/>
      <c r="J35" s="49"/>
      <c r="K35" s="49"/>
      <c r="L35" s="47">
        <v>7169842.15</v>
      </c>
      <c r="M35" s="145">
        <f t="shared" si="2"/>
        <v>33463649.85</v>
      </c>
      <c r="N35" s="195"/>
    </row>
    <row r="36" spans="1:14" s="11" customFormat="1" ht="15.75">
      <c r="A36" s="50" t="s">
        <v>154</v>
      </c>
      <c r="B36" s="55" t="s">
        <v>125</v>
      </c>
      <c r="C36" s="108" t="s">
        <v>220</v>
      </c>
      <c r="D36" s="55" t="s">
        <v>159</v>
      </c>
      <c r="E36" s="58" t="s">
        <v>104</v>
      </c>
      <c r="F36" s="57"/>
      <c r="G36" s="62">
        <v>11622507</v>
      </c>
      <c r="H36" s="48"/>
      <c r="I36" s="48"/>
      <c r="J36" s="48"/>
      <c r="K36" s="48"/>
      <c r="L36" s="62">
        <v>1903714.62</v>
      </c>
      <c r="M36" s="145">
        <f t="shared" si="2"/>
        <v>9718792.379999999</v>
      </c>
      <c r="N36" s="195"/>
    </row>
    <row r="37" spans="1:14" s="11" customFormat="1" ht="15.75">
      <c r="A37" s="50" t="s">
        <v>27</v>
      </c>
      <c r="B37" s="55" t="s">
        <v>125</v>
      </c>
      <c r="C37" s="108" t="s">
        <v>220</v>
      </c>
      <c r="D37" s="55" t="s">
        <v>161</v>
      </c>
      <c r="E37" s="58" t="s">
        <v>107</v>
      </c>
      <c r="F37" s="57"/>
      <c r="G37" s="66">
        <f aca="true" t="shared" si="7" ref="G37:L37">G38+G39+G40</f>
        <v>3640000</v>
      </c>
      <c r="H37" s="66">
        <f t="shared" si="7"/>
        <v>0</v>
      </c>
      <c r="I37" s="66">
        <f t="shared" si="7"/>
        <v>0</v>
      </c>
      <c r="J37" s="66">
        <f t="shared" si="7"/>
        <v>0</v>
      </c>
      <c r="K37" s="66">
        <f t="shared" si="7"/>
        <v>0</v>
      </c>
      <c r="L37" s="66">
        <f t="shared" si="7"/>
        <v>163317.7</v>
      </c>
      <c r="M37" s="145">
        <f t="shared" si="2"/>
        <v>3476682.3</v>
      </c>
      <c r="N37" s="195"/>
    </row>
    <row r="38" spans="1:14" ht="35.25" customHeight="1">
      <c r="A38" s="61" t="s">
        <v>127</v>
      </c>
      <c r="B38" s="55" t="s">
        <v>125</v>
      </c>
      <c r="C38" s="108" t="s">
        <v>220</v>
      </c>
      <c r="D38" s="55" t="s">
        <v>161</v>
      </c>
      <c r="E38" s="56" t="s">
        <v>107</v>
      </c>
      <c r="F38" s="46" t="s">
        <v>45</v>
      </c>
      <c r="G38" s="59">
        <v>3000000</v>
      </c>
      <c r="H38" s="60"/>
      <c r="I38" s="60"/>
      <c r="J38" s="60"/>
      <c r="K38" s="60"/>
      <c r="L38" s="59">
        <v>105917.7</v>
      </c>
      <c r="M38" s="145">
        <f t="shared" si="2"/>
        <v>2894082.3</v>
      </c>
      <c r="N38" s="191"/>
    </row>
    <row r="39" spans="1:14" ht="28.5" customHeight="1">
      <c r="A39" s="44" t="s">
        <v>126</v>
      </c>
      <c r="B39" s="55" t="s">
        <v>125</v>
      </c>
      <c r="C39" s="108" t="s">
        <v>220</v>
      </c>
      <c r="D39" s="55" t="s">
        <v>161</v>
      </c>
      <c r="E39" s="56" t="s">
        <v>107</v>
      </c>
      <c r="F39" s="46" t="s">
        <v>153</v>
      </c>
      <c r="G39" s="59">
        <v>300000</v>
      </c>
      <c r="H39" s="60"/>
      <c r="I39" s="60"/>
      <c r="J39" s="60"/>
      <c r="K39" s="60"/>
      <c r="L39" s="59">
        <v>57400</v>
      </c>
      <c r="M39" s="145">
        <f t="shared" si="2"/>
        <v>242600</v>
      </c>
      <c r="N39" s="191"/>
    </row>
    <row r="40" spans="1:14" ht="28.5" customHeight="1">
      <c r="A40" s="44" t="s">
        <v>9</v>
      </c>
      <c r="B40" s="55" t="s">
        <v>125</v>
      </c>
      <c r="C40" s="108" t="s">
        <v>221</v>
      </c>
      <c r="D40" s="55" t="s">
        <v>161</v>
      </c>
      <c r="E40" s="56" t="s">
        <v>107</v>
      </c>
      <c r="F40" s="46" t="s">
        <v>5</v>
      </c>
      <c r="G40" s="59">
        <v>340000</v>
      </c>
      <c r="H40" s="60"/>
      <c r="I40" s="60"/>
      <c r="J40" s="60"/>
      <c r="K40" s="60"/>
      <c r="L40" s="59"/>
      <c r="M40" s="145">
        <f t="shared" si="2"/>
        <v>340000</v>
      </c>
      <c r="N40" s="191"/>
    </row>
    <row r="41" spans="1:14" s="11" customFormat="1" ht="15.75">
      <c r="A41" s="63" t="s">
        <v>67</v>
      </c>
      <c r="B41" s="55" t="s">
        <v>125</v>
      </c>
      <c r="C41" s="108" t="s">
        <v>220</v>
      </c>
      <c r="D41" s="55"/>
      <c r="E41" s="54" t="s">
        <v>180</v>
      </c>
      <c r="F41" s="57"/>
      <c r="G41" s="31">
        <f aca="true" t="shared" si="8" ref="G41:L41">G56+G55+G60+G65+G70+G82+G42+G46+G44+G53+G54+G45+G52+G43</f>
        <v>10872063</v>
      </c>
      <c r="H41" s="31">
        <f t="shared" si="8"/>
        <v>0</v>
      </c>
      <c r="I41" s="31">
        <f t="shared" si="8"/>
        <v>0</v>
      </c>
      <c r="J41" s="31">
        <f t="shared" si="8"/>
        <v>0</v>
      </c>
      <c r="K41" s="31">
        <f t="shared" si="8"/>
        <v>0</v>
      </c>
      <c r="L41" s="31">
        <f t="shared" si="8"/>
        <v>1897242.69</v>
      </c>
      <c r="M41" s="145">
        <f t="shared" si="2"/>
        <v>8974820.31</v>
      </c>
      <c r="N41" s="195"/>
    </row>
    <row r="42" spans="1:14" s="11" customFormat="1" ht="15.75">
      <c r="A42" s="63" t="s">
        <v>120</v>
      </c>
      <c r="B42" s="55" t="s">
        <v>125</v>
      </c>
      <c r="C42" s="108" t="s">
        <v>220</v>
      </c>
      <c r="D42" s="89" t="s">
        <v>162</v>
      </c>
      <c r="E42" s="54" t="s">
        <v>109</v>
      </c>
      <c r="F42" s="57"/>
      <c r="G42" s="31">
        <v>835425</v>
      </c>
      <c r="H42" s="31"/>
      <c r="I42" s="31"/>
      <c r="J42" s="31"/>
      <c r="K42" s="31"/>
      <c r="L42" s="66">
        <v>114495.7</v>
      </c>
      <c r="M42" s="145">
        <f t="shared" si="2"/>
        <v>720929.3</v>
      </c>
      <c r="N42" s="195"/>
    </row>
    <row r="43" spans="1:14" s="11" customFormat="1" ht="15.75">
      <c r="A43" s="63" t="s">
        <v>120</v>
      </c>
      <c r="B43" s="55" t="s">
        <v>125</v>
      </c>
      <c r="C43" s="108" t="s">
        <v>338</v>
      </c>
      <c r="D43" s="89" t="s">
        <v>160</v>
      </c>
      <c r="E43" s="54" t="s">
        <v>109</v>
      </c>
      <c r="F43" s="57"/>
      <c r="G43" s="31">
        <v>0</v>
      </c>
      <c r="H43" s="31"/>
      <c r="I43" s="31"/>
      <c r="J43" s="31"/>
      <c r="K43" s="31"/>
      <c r="L43" s="66"/>
      <c r="M43" s="145"/>
      <c r="N43" s="195"/>
    </row>
    <row r="44" spans="1:14" s="11" customFormat="1" ht="34.5" customHeight="1">
      <c r="A44" s="51" t="s">
        <v>6</v>
      </c>
      <c r="B44" s="55" t="s">
        <v>125</v>
      </c>
      <c r="C44" s="108" t="s">
        <v>220</v>
      </c>
      <c r="D44" s="89" t="s">
        <v>162</v>
      </c>
      <c r="E44" s="54" t="s">
        <v>112</v>
      </c>
      <c r="F44" s="38" t="s">
        <v>53</v>
      </c>
      <c r="G44" s="31">
        <v>342000</v>
      </c>
      <c r="H44" s="31"/>
      <c r="I44" s="31"/>
      <c r="J44" s="31"/>
      <c r="K44" s="31"/>
      <c r="L44" s="66">
        <v>69255.52</v>
      </c>
      <c r="M44" s="145">
        <f t="shared" si="2"/>
        <v>272744.48</v>
      </c>
      <c r="N44" s="195"/>
    </row>
    <row r="45" spans="1:14" s="3" customFormat="1" ht="55.5" customHeight="1">
      <c r="A45" s="125" t="s">
        <v>204</v>
      </c>
      <c r="B45" s="56" t="s">
        <v>125</v>
      </c>
      <c r="C45" s="108" t="s">
        <v>220</v>
      </c>
      <c r="D45" s="89" t="s">
        <v>162</v>
      </c>
      <c r="E45" s="58" t="s">
        <v>113</v>
      </c>
      <c r="F45" s="38" t="s">
        <v>0</v>
      </c>
      <c r="G45" s="43"/>
      <c r="H45" s="43"/>
      <c r="I45" s="48"/>
      <c r="J45" s="48"/>
      <c r="K45" s="48"/>
      <c r="L45" s="47"/>
      <c r="M45" s="145">
        <f t="shared" si="2"/>
        <v>0</v>
      </c>
      <c r="N45" s="192"/>
    </row>
    <row r="46" spans="1:14" s="3" customFormat="1" ht="30">
      <c r="A46" s="72" t="s">
        <v>74</v>
      </c>
      <c r="B46" s="56" t="s">
        <v>125</v>
      </c>
      <c r="C46" s="108" t="s">
        <v>220</v>
      </c>
      <c r="D46" s="89" t="s">
        <v>162</v>
      </c>
      <c r="E46" s="58" t="s">
        <v>113</v>
      </c>
      <c r="F46" s="38" t="s">
        <v>56</v>
      </c>
      <c r="G46" s="111">
        <v>648133</v>
      </c>
      <c r="H46" s="111">
        <f>H47+H48+H49+H50+H51</f>
        <v>0</v>
      </c>
      <c r="I46" s="111">
        <f>I47+I48+I49+I50+I51</f>
        <v>0</v>
      </c>
      <c r="J46" s="111">
        <f>J47+J48+J49+J50+J51</f>
        <v>0</v>
      </c>
      <c r="K46" s="111">
        <f>K47+K48+K49+K50+K51</f>
        <v>0</v>
      </c>
      <c r="L46" s="147">
        <v>77766.62</v>
      </c>
      <c r="M46" s="145">
        <f t="shared" si="2"/>
        <v>570366.38</v>
      </c>
      <c r="N46" s="192"/>
    </row>
    <row r="47" spans="1:14" s="3" customFormat="1" ht="30" customHeight="1">
      <c r="A47" s="51" t="s">
        <v>73</v>
      </c>
      <c r="B47" s="56"/>
      <c r="C47" s="108" t="s">
        <v>220</v>
      </c>
      <c r="D47" s="55"/>
      <c r="E47" s="56"/>
      <c r="F47" s="38"/>
      <c r="G47" s="43"/>
      <c r="H47" s="43"/>
      <c r="I47" s="48"/>
      <c r="J47" s="48"/>
      <c r="K47" s="48"/>
      <c r="L47" s="104"/>
      <c r="M47" s="145">
        <f t="shared" si="2"/>
        <v>0</v>
      </c>
      <c r="N47" s="192"/>
    </row>
    <row r="48" spans="1:14" s="3" customFormat="1" ht="30">
      <c r="A48" s="51" t="s">
        <v>184</v>
      </c>
      <c r="B48" s="56"/>
      <c r="C48" s="108" t="s">
        <v>220</v>
      </c>
      <c r="D48" s="55"/>
      <c r="E48" s="56"/>
      <c r="F48" s="38"/>
      <c r="G48" s="43"/>
      <c r="H48" s="43"/>
      <c r="I48" s="48"/>
      <c r="J48" s="48"/>
      <c r="K48" s="48"/>
      <c r="L48" s="104"/>
      <c r="M48" s="145">
        <f t="shared" si="2"/>
        <v>0</v>
      </c>
      <c r="N48" s="192"/>
    </row>
    <row r="49" spans="1:14" s="3" customFormat="1" ht="30">
      <c r="A49" s="51" t="s">
        <v>189</v>
      </c>
      <c r="B49" s="56"/>
      <c r="C49" s="108" t="s">
        <v>220</v>
      </c>
      <c r="D49" s="55"/>
      <c r="E49" s="56"/>
      <c r="F49" s="38"/>
      <c r="G49" s="43"/>
      <c r="H49" s="43"/>
      <c r="I49" s="48"/>
      <c r="J49" s="48"/>
      <c r="K49" s="48"/>
      <c r="L49" s="104"/>
      <c r="M49" s="145">
        <f t="shared" si="2"/>
        <v>0</v>
      </c>
      <c r="N49" s="192"/>
    </row>
    <row r="50" spans="1:14" s="3" customFormat="1" ht="15.75">
      <c r="A50" s="51" t="s">
        <v>82</v>
      </c>
      <c r="B50" s="56"/>
      <c r="C50" s="108" t="s">
        <v>220</v>
      </c>
      <c r="D50" s="55"/>
      <c r="E50" s="56"/>
      <c r="F50" s="38"/>
      <c r="G50" s="43"/>
      <c r="H50" s="43"/>
      <c r="I50" s="48"/>
      <c r="J50" s="48"/>
      <c r="K50" s="48"/>
      <c r="L50" s="104"/>
      <c r="M50" s="145">
        <f t="shared" si="2"/>
        <v>0</v>
      </c>
      <c r="N50" s="192"/>
    </row>
    <row r="51" spans="1:14" s="3" customFormat="1" ht="30">
      <c r="A51" s="51" t="s">
        <v>197</v>
      </c>
      <c r="B51" s="56"/>
      <c r="C51" s="108" t="s">
        <v>220</v>
      </c>
      <c r="D51" s="55"/>
      <c r="E51" s="56"/>
      <c r="F51" s="38"/>
      <c r="G51" s="43"/>
      <c r="H51" s="43"/>
      <c r="I51" s="48"/>
      <c r="J51" s="48"/>
      <c r="K51" s="48"/>
      <c r="L51" s="104"/>
      <c r="M51" s="145">
        <f t="shared" si="2"/>
        <v>0</v>
      </c>
      <c r="N51" s="192"/>
    </row>
    <row r="52" spans="1:14" s="3" customFormat="1" ht="15.75">
      <c r="A52" s="51" t="s">
        <v>70</v>
      </c>
      <c r="B52" s="56" t="s">
        <v>125</v>
      </c>
      <c r="C52" s="108" t="s">
        <v>220</v>
      </c>
      <c r="D52" s="89" t="s">
        <v>162</v>
      </c>
      <c r="E52" s="58" t="s">
        <v>113</v>
      </c>
      <c r="F52" s="38" t="s">
        <v>57</v>
      </c>
      <c r="G52" s="43"/>
      <c r="H52" s="43"/>
      <c r="I52" s="48"/>
      <c r="J52" s="48"/>
      <c r="K52" s="48"/>
      <c r="L52" s="104"/>
      <c r="M52" s="145">
        <f t="shared" si="2"/>
        <v>0</v>
      </c>
      <c r="N52" s="192"/>
    </row>
    <row r="53" spans="1:14" s="3" customFormat="1" ht="15.75">
      <c r="A53" s="51" t="s">
        <v>75</v>
      </c>
      <c r="B53" s="56" t="s">
        <v>125</v>
      </c>
      <c r="C53" s="108" t="s">
        <v>220</v>
      </c>
      <c r="D53" s="89" t="s">
        <v>162</v>
      </c>
      <c r="E53" s="58" t="s">
        <v>116</v>
      </c>
      <c r="F53" s="75" t="s">
        <v>44</v>
      </c>
      <c r="G53" s="65">
        <v>497057</v>
      </c>
      <c r="H53" s="43"/>
      <c r="I53" s="48"/>
      <c r="J53" s="48"/>
      <c r="K53" s="48"/>
      <c r="L53" s="66"/>
      <c r="M53" s="145">
        <f t="shared" si="2"/>
        <v>497057</v>
      </c>
      <c r="N53" s="192"/>
    </row>
    <row r="54" spans="1:14" s="3" customFormat="1" ht="15.75">
      <c r="A54" s="51" t="s">
        <v>7</v>
      </c>
      <c r="B54" s="56" t="s">
        <v>125</v>
      </c>
      <c r="C54" s="108" t="s">
        <v>220</v>
      </c>
      <c r="D54" s="89" t="s">
        <v>162</v>
      </c>
      <c r="E54" s="58" t="s">
        <v>117</v>
      </c>
      <c r="F54" s="75" t="s">
        <v>46</v>
      </c>
      <c r="G54" s="65">
        <v>220710</v>
      </c>
      <c r="H54" s="43"/>
      <c r="I54" s="48"/>
      <c r="J54" s="48"/>
      <c r="K54" s="48"/>
      <c r="L54" s="66">
        <v>19440</v>
      </c>
      <c r="M54" s="145">
        <f t="shared" si="2"/>
        <v>201270</v>
      </c>
      <c r="N54" s="192"/>
    </row>
    <row r="55" spans="1:14" s="11" customFormat="1" ht="15.75">
      <c r="A55" s="64" t="s">
        <v>120</v>
      </c>
      <c r="B55" s="55" t="s">
        <v>125</v>
      </c>
      <c r="C55" s="108" t="s">
        <v>220</v>
      </c>
      <c r="D55" s="55" t="s">
        <v>160</v>
      </c>
      <c r="E55" s="54" t="s">
        <v>109</v>
      </c>
      <c r="F55" s="57"/>
      <c r="G55" s="66">
        <v>99183</v>
      </c>
      <c r="H55" s="69"/>
      <c r="I55" s="69"/>
      <c r="J55" s="69"/>
      <c r="K55" s="69"/>
      <c r="L55" s="66">
        <v>33183.18</v>
      </c>
      <c r="M55" s="145">
        <f t="shared" si="2"/>
        <v>65999.82</v>
      </c>
      <c r="N55" s="195"/>
    </row>
    <row r="56" spans="1:14" s="11" customFormat="1" ht="15.75">
      <c r="A56" s="64" t="s">
        <v>155</v>
      </c>
      <c r="B56" s="56" t="s">
        <v>125</v>
      </c>
      <c r="C56" s="108" t="s">
        <v>220</v>
      </c>
      <c r="D56" s="55" t="s">
        <v>160</v>
      </c>
      <c r="E56" s="54" t="s">
        <v>110</v>
      </c>
      <c r="F56" s="57"/>
      <c r="G56" s="66">
        <f aca="true" t="shared" si="9" ref="G56:L56">SUM(G57:G59)</f>
        <v>740800</v>
      </c>
      <c r="H56" s="66">
        <f t="shared" si="9"/>
        <v>0</v>
      </c>
      <c r="I56" s="66">
        <f t="shared" si="9"/>
        <v>0</v>
      </c>
      <c r="J56" s="66">
        <f t="shared" si="9"/>
        <v>0</v>
      </c>
      <c r="K56" s="66">
        <f t="shared" si="9"/>
        <v>0</v>
      </c>
      <c r="L56" s="66">
        <f t="shared" si="9"/>
        <v>186559</v>
      </c>
      <c r="M56" s="145">
        <f t="shared" si="2"/>
        <v>554241</v>
      </c>
      <c r="N56" s="195"/>
    </row>
    <row r="57" spans="1:14" s="11" customFormat="1" ht="33.75" customHeight="1">
      <c r="A57" s="44" t="s">
        <v>121</v>
      </c>
      <c r="B57" s="56" t="s">
        <v>125</v>
      </c>
      <c r="C57" s="108" t="s">
        <v>220</v>
      </c>
      <c r="D57" s="55" t="s">
        <v>160</v>
      </c>
      <c r="E57" s="56" t="s">
        <v>110</v>
      </c>
      <c r="F57" s="57" t="s">
        <v>153</v>
      </c>
      <c r="G57" s="62"/>
      <c r="H57" s="48"/>
      <c r="I57" s="48"/>
      <c r="J57" s="48"/>
      <c r="K57" s="48"/>
      <c r="L57" s="47"/>
      <c r="M57" s="145">
        <f>G57-L57</f>
        <v>0</v>
      </c>
      <c r="N57" s="195"/>
    </row>
    <row r="58" spans="1:14" s="11" customFormat="1" ht="33.75" customHeight="1">
      <c r="A58" s="44" t="s">
        <v>121</v>
      </c>
      <c r="B58" s="56" t="s">
        <v>125</v>
      </c>
      <c r="C58" s="108" t="s">
        <v>220</v>
      </c>
      <c r="D58" s="55" t="s">
        <v>161</v>
      </c>
      <c r="E58" s="56" t="s">
        <v>110</v>
      </c>
      <c r="F58" s="57" t="s">
        <v>153</v>
      </c>
      <c r="G58" s="62">
        <v>500000</v>
      </c>
      <c r="H58" s="62"/>
      <c r="I58" s="62"/>
      <c r="J58" s="62"/>
      <c r="K58" s="62"/>
      <c r="L58" s="47">
        <v>99270</v>
      </c>
      <c r="M58" s="145">
        <f t="shared" si="2"/>
        <v>400730</v>
      </c>
      <c r="N58" s="195"/>
    </row>
    <row r="59" spans="1:14" ht="30" customHeight="1">
      <c r="A59" s="44" t="s">
        <v>16</v>
      </c>
      <c r="B59" s="56" t="s">
        <v>125</v>
      </c>
      <c r="C59" s="108" t="s">
        <v>220</v>
      </c>
      <c r="D59" s="55" t="s">
        <v>160</v>
      </c>
      <c r="E59" s="56" t="s">
        <v>110</v>
      </c>
      <c r="F59" s="46" t="s">
        <v>47</v>
      </c>
      <c r="G59" s="59">
        <v>240800</v>
      </c>
      <c r="H59" s="60"/>
      <c r="I59" s="60"/>
      <c r="J59" s="60"/>
      <c r="K59" s="60"/>
      <c r="L59" s="59">
        <v>87289</v>
      </c>
      <c r="M59" s="145">
        <f t="shared" si="2"/>
        <v>153511</v>
      </c>
      <c r="N59" s="191"/>
    </row>
    <row r="60" spans="1:14" ht="15.75">
      <c r="A60" s="67" t="s">
        <v>81</v>
      </c>
      <c r="B60" s="56" t="s">
        <v>125</v>
      </c>
      <c r="C60" s="108" t="s">
        <v>220</v>
      </c>
      <c r="D60" s="55" t="s">
        <v>160</v>
      </c>
      <c r="E60" s="54" t="s">
        <v>111</v>
      </c>
      <c r="F60" s="46"/>
      <c r="G60" s="102">
        <f aca="true" t="shared" si="10" ref="G60:L60">SUM(G61:G64)</f>
        <v>4567419</v>
      </c>
      <c r="H60" s="102">
        <f t="shared" si="10"/>
        <v>0</v>
      </c>
      <c r="I60" s="102">
        <f t="shared" si="10"/>
        <v>0</v>
      </c>
      <c r="J60" s="102">
        <f t="shared" si="10"/>
        <v>0</v>
      </c>
      <c r="K60" s="102">
        <f t="shared" si="10"/>
        <v>0</v>
      </c>
      <c r="L60" s="102">
        <f t="shared" si="10"/>
        <v>761462.16</v>
      </c>
      <c r="M60" s="145">
        <f t="shared" si="2"/>
        <v>3805956.84</v>
      </c>
      <c r="N60" s="191"/>
    </row>
    <row r="61" spans="1:14" ht="34.5" customHeight="1">
      <c r="A61" s="68" t="s">
        <v>128</v>
      </c>
      <c r="B61" s="56" t="s">
        <v>125</v>
      </c>
      <c r="C61" s="108" t="s">
        <v>220</v>
      </c>
      <c r="D61" s="55" t="s">
        <v>160</v>
      </c>
      <c r="E61" s="56" t="s">
        <v>111</v>
      </c>
      <c r="F61" s="46" t="s">
        <v>39</v>
      </c>
      <c r="G61" s="59">
        <v>4068615</v>
      </c>
      <c r="H61" s="60"/>
      <c r="I61" s="60"/>
      <c r="J61" s="60"/>
      <c r="K61" s="60"/>
      <c r="L61" s="47">
        <v>563003.03</v>
      </c>
      <c r="M61" s="145">
        <f t="shared" si="2"/>
        <v>3505611.9699999997</v>
      </c>
      <c r="N61" s="191"/>
    </row>
    <row r="62" spans="1:14" ht="30.75" customHeight="1">
      <c r="A62" s="68" t="s">
        <v>122</v>
      </c>
      <c r="B62" s="56" t="s">
        <v>125</v>
      </c>
      <c r="C62" s="108" t="s">
        <v>220</v>
      </c>
      <c r="D62" s="55" t="s">
        <v>160</v>
      </c>
      <c r="E62" s="56" t="s">
        <v>111</v>
      </c>
      <c r="F62" s="46" t="s">
        <v>48</v>
      </c>
      <c r="G62" s="59">
        <v>463613</v>
      </c>
      <c r="H62" s="60"/>
      <c r="I62" s="60"/>
      <c r="J62" s="60"/>
      <c r="K62" s="60"/>
      <c r="L62" s="47">
        <v>192847.2</v>
      </c>
      <c r="M62" s="145">
        <f t="shared" si="2"/>
        <v>270765.8</v>
      </c>
      <c r="N62" s="191"/>
    </row>
    <row r="63" spans="1:14" ht="18" customHeight="1">
      <c r="A63" s="68" t="s">
        <v>123</v>
      </c>
      <c r="B63" s="56" t="s">
        <v>125</v>
      </c>
      <c r="C63" s="108" t="s">
        <v>220</v>
      </c>
      <c r="D63" s="55" t="s">
        <v>160</v>
      </c>
      <c r="E63" s="56" t="s">
        <v>111</v>
      </c>
      <c r="F63" s="46" t="s">
        <v>49</v>
      </c>
      <c r="G63" s="59">
        <v>30159</v>
      </c>
      <c r="H63" s="60"/>
      <c r="I63" s="60"/>
      <c r="J63" s="60"/>
      <c r="K63" s="60"/>
      <c r="L63" s="47">
        <v>5611.93</v>
      </c>
      <c r="M63" s="145">
        <f t="shared" si="2"/>
        <v>24547.07</v>
      </c>
      <c r="N63" s="191"/>
    </row>
    <row r="64" spans="1:14" s="11" customFormat="1" ht="29.25" customHeight="1">
      <c r="A64" s="50" t="s">
        <v>17</v>
      </c>
      <c r="B64" s="56" t="s">
        <v>125</v>
      </c>
      <c r="C64" s="108" t="s">
        <v>220</v>
      </c>
      <c r="D64" s="55" t="s">
        <v>160</v>
      </c>
      <c r="E64" s="56" t="s">
        <v>111</v>
      </c>
      <c r="F64" s="57" t="s">
        <v>50</v>
      </c>
      <c r="G64" s="49">
        <v>5032</v>
      </c>
      <c r="H64" s="49"/>
      <c r="I64" s="49"/>
      <c r="J64" s="49"/>
      <c r="K64" s="49"/>
      <c r="L64" s="47"/>
      <c r="M64" s="145">
        <f t="shared" si="2"/>
        <v>5032</v>
      </c>
      <c r="N64" s="195"/>
    </row>
    <row r="65" spans="1:14" s="11" customFormat="1" ht="15.75">
      <c r="A65" s="64" t="s">
        <v>80</v>
      </c>
      <c r="B65" s="56" t="s">
        <v>125</v>
      </c>
      <c r="C65" s="108" t="s">
        <v>220</v>
      </c>
      <c r="D65" s="55" t="s">
        <v>160</v>
      </c>
      <c r="E65" s="54" t="s">
        <v>112</v>
      </c>
      <c r="F65" s="57"/>
      <c r="G65" s="69">
        <f aca="true" t="shared" si="11" ref="G65:L65">SUM(G66:G67)</f>
        <v>475332</v>
      </c>
      <c r="H65" s="69">
        <f t="shared" si="11"/>
        <v>0</v>
      </c>
      <c r="I65" s="69">
        <f t="shared" si="11"/>
        <v>0</v>
      </c>
      <c r="J65" s="69">
        <f t="shared" si="11"/>
        <v>0</v>
      </c>
      <c r="K65" s="69">
        <f t="shared" si="11"/>
        <v>0</v>
      </c>
      <c r="L65" s="69">
        <f t="shared" si="11"/>
        <v>109018.36</v>
      </c>
      <c r="M65" s="145">
        <f t="shared" si="2"/>
        <v>366313.64</v>
      </c>
      <c r="N65" s="195"/>
    </row>
    <row r="66" spans="1:14" s="4" customFormat="1" ht="30.75">
      <c r="A66" s="68" t="s">
        <v>18</v>
      </c>
      <c r="B66" s="56" t="s">
        <v>125</v>
      </c>
      <c r="C66" s="108" t="s">
        <v>220</v>
      </c>
      <c r="D66" s="55" t="s">
        <v>160</v>
      </c>
      <c r="E66" s="56" t="s">
        <v>112</v>
      </c>
      <c r="F66" s="70" t="s">
        <v>51</v>
      </c>
      <c r="G66" s="106">
        <v>234938</v>
      </c>
      <c r="H66" s="48"/>
      <c r="I66" s="48"/>
      <c r="J66" s="48"/>
      <c r="K66" s="48"/>
      <c r="L66" s="47">
        <v>53880.38</v>
      </c>
      <c r="M66" s="145">
        <f t="shared" si="2"/>
        <v>181057.62</v>
      </c>
      <c r="N66" s="196"/>
    </row>
    <row r="67" spans="1:14" s="4" customFormat="1" ht="31.5" customHeight="1">
      <c r="A67" s="68" t="s">
        <v>19</v>
      </c>
      <c r="B67" s="56" t="s">
        <v>125</v>
      </c>
      <c r="C67" s="108" t="s">
        <v>220</v>
      </c>
      <c r="D67" s="55" t="s">
        <v>160</v>
      </c>
      <c r="E67" s="58" t="s">
        <v>112</v>
      </c>
      <c r="F67" s="54" t="s">
        <v>53</v>
      </c>
      <c r="G67" s="112">
        <v>240394</v>
      </c>
      <c r="H67" s="112">
        <f>H68+H69</f>
        <v>0</v>
      </c>
      <c r="I67" s="112">
        <f>I68+I69</f>
        <v>0</v>
      </c>
      <c r="J67" s="112">
        <f>J68+J69</f>
        <v>0</v>
      </c>
      <c r="K67" s="112">
        <f>K68+K69</f>
        <v>0</v>
      </c>
      <c r="L67" s="66">
        <v>55137.98</v>
      </c>
      <c r="M67" s="145">
        <f t="shared" si="2"/>
        <v>185256.02</v>
      </c>
      <c r="N67" s="196"/>
    </row>
    <row r="68" spans="1:14" s="4" customFormat="1" ht="15.75">
      <c r="A68" s="68" t="s">
        <v>31</v>
      </c>
      <c r="B68" s="56"/>
      <c r="C68" s="108" t="s">
        <v>220</v>
      </c>
      <c r="D68" s="55"/>
      <c r="E68" s="56"/>
      <c r="F68" s="70"/>
      <c r="G68" s="62"/>
      <c r="H68" s="48"/>
      <c r="I68" s="48"/>
      <c r="J68" s="48"/>
      <c r="K68" s="48"/>
      <c r="L68" s="47"/>
      <c r="M68" s="145">
        <f t="shared" si="2"/>
        <v>0</v>
      </c>
      <c r="N68" s="196"/>
    </row>
    <row r="69" spans="1:14" s="4" customFormat="1" ht="27" customHeight="1">
      <c r="A69" s="68" t="s">
        <v>193</v>
      </c>
      <c r="B69" s="56"/>
      <c r="C69" s="108" t="s">
        <v>220</v>
      </c>
      <c r="D69" s="55"/>
      <c r="E69" s="56"/>
      <c r="F69" s="70"/>
      <c r="G69" s="62"/>
      <c r="H69" s="48"/>
      <c r="I69" s="48"/>
      <c r="J69" s="48"/>
      <c r="K69" s="48"/>
      <c r="L69" s="104"/>
      <c r="M69" s="145">
        <f t="shared" si="2"/>
        <v>0</v>
      </c>
      <c r="N69" s="196"/>
    </row>
    <row r="70" spans="1:14" s="4" customFormat="1" ht="15.75">
      <c r="A70" s="71" t="s">
        <v>90</v>
      </c>
      <c r="B70" s="56" t="s">
        <v>125</v>
      </c>
      <c r="C70" s="108" t="s">
        <v>220</v>
      </c>
      <c r="D70" s="55" t="s">
        <v>160</v>
      </c>
      <c r="E70" s="54" t="s">
        <v>113</v>
      </c>
      <c r="F70" s="70"/>
      <c r="G70" s="66">
        <f aca="true" t="shared" si="12" ref="G70:L70">SUM(G72:G75)</f>
        <v>1797204</v>
      </c>
      <c r="H70" s="66">
        <f t="shared" si="12"/>
        <v>0</v>
      </c>
      <c r="I70" s="66">
        <f t="shared" si="12"/>
        <v>0</v>
      </c>
      <c r="J70" s="66">
        <f t="shared" si="12"/>
        <v>0</v>
      </c>
      <c r="K70" s="66">
        <f t="shared" si="12"/>
        <v>0</v>
      </c>
      <c r="L70" s="66">
        <f t="shared" si="12"/>
        <v>362041.42000000004</v>
      </c>
      <c r="M70" s="145">
        <f t="shared" si="2"/>
        <v>1435162.58</v>
      </c>
      <c r="N70" s="196"/>
    </row>
    <row r="71" spans="1:15" s="3" customFormat="1" ht="45">
      <c r="A71" s="44" t="s">
        <v>124</v>
      </c>
      <c r="B71" s="56" t="s">
        <v>125</v>
      </c>
      <c r="C71" s="108" t="s">
        <v>220</v>
      </c>
      <c r="D71" s="55" t="s">
        <v>161</v>
      </c>
      <c r="E71" s="56" t="s">
        <v>113</v>
      </c>
      <c r="F71" s="38" t="s">
        <v>153</v>
      </c>
      <c r="G71" s="42">
        <v>50000</v>
      </c>
      <c r="H71" s="42"/>
      <c r="I71" s="42"/>
      <c r="J71" s="42"/>
      <c r="K71" s="42"/>
      <c r="L71" s="47">
        <v>4800</v>
      </c>
      <c r="M71" s="145">
        <f>G71-L71</f>
        <v>45200</v>
      </c>
      <c r="N71" s="192"/>
      <c r="O71" s="92"/>
    </row>
    <row r="72" spans="1:15" s="3" customFormat="1" ht="45">
      <c r="A72" s="44" t="s">
        <v>124</v>
      </c>
      <c r="B72" s="56" t="s">
        <v>125</v>
      </c>
      <c r="C72" s="108" t="s">
        <v>220</v>
      </c>
      <c r="D72" s="55" t="s">
        <v>160</v>
      </c>
      <c r="E72" s="56" t="s">
        <v>113</v>
      </c>
      <c r="F72" s="38" t="s">
        <v>153</v>
      </c>
      <c r="G72" s="42">
        <v>479741</v>
      </c>
      <c r="H72" s="43"/>
      <c r="I72" s="43"/>
      <c r="J72" s="43"/>
      <c r="K72" s="43"/>
      <c r="L72" s="47">
        <v>172100</v>
      </c>
      <c r="M72" s="145">
        <f t="shared" si="2"/>
        <v>307641</v>
      </c>
      <c r="N72" s="192"/>
      <c r="O72" s="92"/>
    </row>
    <row r="73" spans="1:15" s="3" customFormat="1" ht="15.75">
      <c r="A73" s="44" t="s">
        <v>208</v>
      </c>
      <c r="B73" s="56" t="s">
        <v>125</v>
      </c>
      <c r="C73" s="108" t="s">
        <v>220</v>
      </c>
      <c r="D73" s="55" t="s">
        <v>160</v>
      </c>
      <c r="E73" s="56" t="s">
        <v>113</v>
      </c>
      <c r="F73" s="38" t="s">
        <v>209</v>
      </c>
      <c r="G73" s="42">
        <v>10124</v>
      </c>
      <c r="H73" s="43"/>
      <c r="I73" s="43"/>
      <c r="J73" s="43"/>
      <c r="K73" s="43"/>
      <c r="L73" s="47"/>
      <c r="M73" s="145">
        <f t="shared" si="2"/>
        <v>10124</v>
      </c>
      <c r="N73" s="192"/>
      <c r="O73" s="92"/>
    </row>
    <row r="74" spans="1:14" s="3" customFormat="1" ht="30">
      <c r="A74" s="51" t="s">
        <v>20</v>
      </c>
      <c r="B74" s="56" t="s">
        <v>125</v>
      </c>
      <c r="C74" s="108" t="s">
        <v>220</v>
      </c>
      <c r="D74" s="55" t="s">
        <v>160</v>
      </c>
      <c r="E74" s="56" t="s">
        <v>113</v>
      </c>
      <c r="F74" s="38" t="s">
        <v>54</v>
      </c>
      <c r="G74" s="43">
        <v>61000</v>
      </c>
      <c r="H74" s="43"/>
      <c r="I74" s="48"/>
      <c r="J74" s="48"/>
      <c r="K74" s="48"/>
      <c r="L74" s="47"/>
      <c r="M74" s="145">
        <f t="shared" si="2"/>
        <v>61000</v>
      </c>
      <c r="N74" s="192"/>
    </row>
    <row r="75" spans="1:14" s="3" customFormat="1" ht="44.25" customHeight="1">
      <c r="A75" s="52" t="s">
        <v>129</v>
      </c>
      <c r="B75" s="56" t="s">
        <v>125</v>
      </c>
      <c r="C75" s="108" t="s">
        <v>220</v>
      </c>
      <c r="D75" s="55" t="s">
        <v>160</v>
      </c>
      <c r="E75" s="56" t="s">
        <v>113</v>
      </c>
      <c r="F75" s="38" t="s">
        <v>57</v>
      </c>
      <c r="G75" s="106">
        <v>1246339</v>
      </c>
      <c r="H75" s="136">
        <f>H76+H77+H78+H79+H80</f>
        <v>0</v>
      </c>
      <c r="I75" s="106">
        <f>I76+I77+I78+I79+I80</f>
        <v>0</v>
      </c>
      <c r="J75" s="106">
        <f>J76+J77+J78+J79+J80</f>
        <v>0</v>
      </c>
      <c r="K75" s="106">
        <f>K76+K77+K78+K79+K80</f>
        <v>0</v>
      </c>
      <c r="L75" s="62">
        <v>189941.42</v>
      </c>
      <c r="M75" s="145">
        <f t="shared" si="2"/>
        <v>1056397.58</v>
      </c>
      <c r="N75" s="192"/>
    </row>
    <row r="76" spans="1:14" s="3" customFormat="1" ht="28.5" customHeight="1">
      <c r="A76" s="52" t="s">
        <v>194</v>
      </c>
      <c r="B76" s="56"/>
      <c r="C76" s="55"/>
      <c r="D76" s="55"/>
      <c r="E76" s="56"/>
      <c r="F76" s="38"/>
      <c r="G76" s="73"/>
      <c r="H76" s="43"/>
      <c r="I76" s="43"/>
      <c r="J76" s="43"/>
      <c r="K76" s="43"/>
      <c r="L76" s="42"/>
      <c r="M76" s="145">
        <f t="shared" si="2"/>
        <v>0</v>
      </c>
      <c r="N76" s="192"/>
    </row>
    <row r="77" spans="1:14" s="3" customFormat="1" ht="28.5" customHeight="1">
      <c r="A77" s="52" t="s">
        <v>200</v>
      </c>
      <c r="B77" s="56"/>
      <c r="C77" s="55"/>
      <c r="D77" s="55"/>
      <c r="E77" s="56"/>
      <c r="F77" s="38"/>
      <c r="G77" s="73"/>
      <c r="H77" s="43"/>
      <c r="I77" s="43"/>
      <c r="J77" s="43"/>
      <c r="K77" s="43"/>
      <c r="L77" s="42"/>
      <c r="M77" s="145">
        <f t="shared" si="2"/>
        <v>0</v>
      </c>
      <c r="N77" s="192"/>
    </row>
    <row r="78" spans="1:14" s="3" customFormat="1" ht="29.25" customHeight="1">
      <c r="A78" s="52" t="s">
        <v>164</v>
      </c>
      <c r="B78" s="56"/>
      <c r="C78" s="55"/>
      <c r="D78" s="55"/>
      <c r="E78" s="56"/>
      <c r="F78" s="38"/>
      <c r="G78" s="42"/>
      <c r="H78" s="43"/>
      <c r="I78" s="43"/>
      <c r="J78" s="43"/>
      <c r="K78" s="43"/>
      <c r="L78" s="42"/>
      <c r="M78" s="145">
        <f t="shared" si="2"/>
        <v>0</v>
      </c>
      <c r="N78" s="192"/>
    </row>
    <row r="79" spans="1:14" s="3" customFormat="1" ht="24.75" customHeight="1">
      <c r="A79" s="52" t="s">
        <v>165</v>
      </c>
      <c r="B79" s="56"/>
      <c r="C79" s="55"/>
      <c r="D79" s="55"/>
      <c r="E79" s="56"/>
      <c r="F79" s="38"/>
      <c r="G79" s="42"/>
      <c r="H79" s="43"/>
      <c r="I79" s="43"/>
      <c r="J79" s="43"/>
      <c r="K79" s="43"/>
      <c r="L79" s="42"/>
      <c r="M79" s="145">
        <f t="shared" si="2"/>
        <v>0</v>
      </c>
      <c r="N79" s="192"/>
    </row>
    <row r="80" spans="1:14" s="3" customFormat="1" ht="24.75" customHeight="1">
      <c r="A80" s="52" t="s">
        <v>210</v>
      </c>
      <c r="B80" s="56"/>
      <c r="C80" s="55"/>
      <c r="D80" s="55"/>
      <c r="E80" s="56"/>
      <c r="F80" s="38"/>
      <c r="G80" s="42"/>
      <c r="H80" s="43"/>
      <c r="I80" s="43"/>
      <c r="J80" s="43"/>
      <c r="K80" s="43"/>
      <c r="L80" s="42"/>
      <c r="M80" s="145">
        <f t="shared" si="2"/>
        <v>0</v>
      </c>
      <c r="N80" s="192"/>
    </row>
    <row r="81" spans="1:14" s="3" customFormat="1" ht="24.75" customHeight="1">
      <c r="A81" s="71" t="s">
        <v>90</v>
      </c>
      <c r="B81" s="56" t="s">
        <v>125</v>
      </c>
      <c r="C81" s="55" t="s">
        <v>220</v>
      </c>
      <c r="D81" s="55" t="s">
        <v>160</v>
      </c>
      <c r="E81" s="56" t="s">
        <v>315</v>
      </c>
      <c r="F81" s="38"/>
      <c r="G81" s="42"/>
      <c r="H81" s="43"/>
      <c r="I81" s="43"/>
      <c r="J81" s="43"/>
      <c r="K81" s="43"/>
      <c r="L81" s="42"/>
      <c r="M81" s="145"/>
      <c r="N81" s="192"/>
    </row>
    <row r="82" spans="1:14" s="3" customFormat="1" ht="25.5" customHeight="1">
      <c r="A82" s="74" t="s">
        <v>83</v>
      </c>
      <c r="B82" s="37" t="s">
        <v>125</v>
      </c>
      <c r="C82" s="108" t="s">
        <v>220</v>
      </c>
      <c r="D82" s="16"/>
      <c r="E82" s="37" t="s">
        <v>115</v>
      </c>
      <c r="F82" s="75"/>
      <c r="G82" s="66">
        <f aca="true" t="shared" si="13" ref="G82:L82">G93+G94+G83+G84+G85</f>
        <v>648800</v>
      </c>
      <c r="H82" s="66">
        <f t="shared" si="13"/>
        <v>0</v>
      </c>
      <c r="I82" s="66">
        <f t="shared" si="13"/>
        <v>0</v>
      </c>
      <c r="J82" s="66">
        <f t="shared" si="13"/>
        <v>0</v>
      </c>
      <c r="K82" s="66">
        <f t="shared" si="13"/>
        <v>0</v>
      </c>
      <c r="L82" s="66">
        <f t="shared" si="13"/>
        <v>164020.72999999998</v>
      </c>
      <c r="M82" s="145">
        <f t="shared" si="2"/>
        <v>484779.27</v>
      </c>
      <c r="N82" s="192"/>
    </row>
    <row r="83" spans="1:14" s="3" customFormat="1" ht="37.5" customHeight="1">
      <c r="A83" s="52" t="s">
        <v>23</v>
      </c>
      <c r="B83" s="40" t="s">
        <v>125</v>
      </c>
      <c r="C83" s="108" t="s">
        <v>220</v>
      </c>
      <c r="D83" s="55" t="s">
        <v>160</v>
      </c>
      <c r="E83" s="40" t="s">
        <v>115</v>
      </c>
      <c r="F83" s="38" t="s">
        <v>60</v>
      </c>
      <c r="G83" s="42">
        <v>183000</v>
      </c>
      <c r="H83" s="43"/>
      <c r="I83" s="43"/>
      <c r="J83" s="43"/>
      <c r="K83" s="43"/>
      <c r="L83" s="47"/>
      <c r="M83" s="145">
        <f t="shared" si="2"/>
        <v>183000</v>
      </c>
      <c r="N83" s="192"/>
    </row>
    <row r="84" spans="1:14" s="3" customFormat="1" ht="34.5" customHeight="1">
      <c r="A84" s="52" t="s">
        <v>22</v>
      </c>
      <c r="B84" s="40" t="s">
        <v>125</v>
      </c>
      <c r="C84" s="108" t="s">
        <v>222</v>
      </c>
      <c r="D84" s="55" t="s">
        <v>160</v>
      </c>
      <c r="E84" s="40" t="s">
        <v>115</v>
      </c>
      <c r="F84" s="38" t="s">
        <v>59</v>
      </c>
      <c r="G84" s="42">
        <v>335800</v>
      </c>
      <c r="H84" s="43"/>
      <c r="I84" s="43"/>
      <c r="J84" s="43"/>
      <c r="K84" s="43"/>
      <c r="L84" s="47">
        <v>117476.73</v>
      </c>
      <c r="M84" s="145">
        <f aca="true" t="shared" si="14" ref="M84:M160">G84-L84</f>
        <v>218323.27000000002</v>
      </c>
      <c r="N84" s="192"/>
    </row>
    <row r="85" spans="1:14" s="3" customFormat="1" ht="30" customHeight="1">
      <c r="A85" s="52" t="s">
        <v>178</v>
      </c>
      <c r="B85" s="40" t="s">
        <v>125</v>
      </c>
      <c r="C85" s="108" t="s">
        <v>220</v>
      </c>
      <c r="D85" s="55" t="s">
        <v>160</v>
      </c>
      <c r="E85" s="40" t="s">
        <v>115</v>
      </c>
      <c r="F85" s="38" t="s">
        <v>62</v>
      </c>
      <c r="G85" s="42">
        <v>120000</v>
      </c>
      <c r="H85" s="43"/>
      <c r="I85" s="43"/>
      <c r="J85" s="43"/>
      <c r="K85" s="43"/>
      <c r="L85" s="47">
        <v>46544</v>
      </c>
      <c r="M85" s="145">
        <f t="shared" si="14"/>
        <v>73456</v>
      </c>
      <c r="N85" s="192"/>
    </row>
    <row r="86" spans="1:14" s="3" customFormat="1" ht="23.25" customHeight="1">
      <c r="A86" s="51"/>
      <c r="B86" s="58" t="s">
        <v>125</v>
      </c>
      <c r="C86" s="108" t="s">
        <v>220</v>
      </c>
      <c r="D86" s="16" t="s">
        <v>160</v>
      </c>
      <c r="E86" s="54" t="s">
        <v>76</v>
      </c>
      <c r="F86" s="38"/>
      <c r="G86" s="66">
        <f>G87+G88</f>
        <v>1399460</v>
      </c>
      <c r="H86" s="66">
        <f>H87+H88</f>
        <v>0</v>
      </c>
      <c r="I86" s="66">
        <f>I87+I88</f>
        <v>0</v>
      </c>
      <c r="J86" s="66">
        <f>J87+J88</f>
        <v>0</v>
      </c>
      <c r="K86" s="66">
        <f>K87+K88</f>
        <v>0</v>
      </c>
      <c r="L86" s="66">
        <f>SUM(H87:L88)</f>
        <v>23750</v>
      </c>
      <c r="M86" s="145">
        <f t="shared" si="14"/>
        <v>1375710</v>
      </c>
      <c r="N86" s="192"/>
    </row>
    <row r="87" spans="1:14" s="3" customFormat="1" ht="23.25" customHeight="1">
      <c r="A87" s="51" t="s">
        <v>75</v>
      </c>
      <c r="B87" s="56" t="s">
        <v>125</v>
      </c>
      <c r="C87" s="108" t="s">
        <v>220</v>
      </c>
      <c r="D87" s="55" t="s">
        <v>160</v>
      </c>
      <c r="E87" s="40" t="s">
        <v>116</v>
      </c>
      <c r="F87" s="38" t="s">
        <v>44</v>
      </c>
      <c r="G87" s="42">
        <v>191667</v>
      </c>
      <c r="H87" s="43"/>
      <c r="I87" s="43"/>
      <c r="J87" s="43"/>
      <c r="K87" s="43"/>
      <c r="L87" s="42">
        <v>3000</v>
      </c>
      <c r="M87" s="145">
        <f t="shared" si="14"/>
        <v>188667</v>
      </c>
      <c r="N87" s="192"/>
    </row>
    <row r="88" spans="1:14" s="3" customFormat="1" ht="23.25" customHeight="1">
      <c r="A88" s="51" t="s">
        <v>167</v>
      </c>
      <c r="B88" s="56" t="s">
        <v>125</v>
      </c>
      <c r="C88" s="108" t="s">
        <v>220</v>
      </c>
      <c r="D88" s="55" t="s">
        <v>160</v>
      </c>
      <c r="E88" s="40" t="s">
        <v>117</v>
      </c>
      <c r="F88" s="38"/>
      <c r="G88" s="42">
        <f aca="true" t="shared" si="15" ref="G88:L88">G90+G91+G89</f>
        <v>1207793</v>
      </c>
      <c r="H88" s="66">
        <f t="shared" si="15"/>
        <v>0</v>
      </c>
      <c r="I88" s="66">
        <f t="shared" si="15"/>
        <v>0</v>
      </c>
      <c r="J88" s="66">
        <f t="shared" si="15"/>
        <v>0</v>
      </c>
      <c r="K88" s="66">
        <f t="shared" si="15"/>
        <v>0</v>
      </c>
      <c r="L88" s="66">
        <f t="shared" si="15"/>
        <v>20750</v>
      </c>
      <c r="M88" s="145">
        <f t="shared" si="14"/>
        <v>1187043</v>
      </c>
      <c r="N88" s="192"/>
    </row>
    <row r="89" spans="1:14" s="3" customFormat="1" ht="23.25" customHeight="1">
      <c r="A89" s="51" t="s">
        <v>211</v>
      </c>
      <c r="B89" s="56" t="s">
        <v>125</v>
      </c>
      <c r="C89" s="108" t="s">
        <v>220</v>
      </c>
      <c r="D89" s="55" t="s">
        <v>160</v>
      </c>
      <c r="E89" s="78" t="s">
        <v>117</v>
      </c>
      <c r="F89" s="38" t="s">
        <v>212</v>
      </c>
      <c r="G89" s="42"/>
      <c r="H89" s="66"/>
      <c r="I89" s="66"/>
      <c r="J89" s="66"/>
      <c r="K89" s="66"/>
      <c r="L89" s="42"/>
      <c r="M89" s="145">
        <f t="shared" si="14"/>
        <v>0</v>
      </c>
      <c r="N89" s="192"/>
    </row>
    <row r="90" spans="1:14" s="3" customFormat="1" ht="32.25" customHeight="1">
      <c r="A90" s="51" t="s">
        <v>40</v>
      </c>
      <c r="B90" s="56" t="s">
        <v>125</v>
      </c>
      <c r="C90" s="108" t="s">
        <v>220</v>
      </c>
      <c r="D90" s="55" t="s">
        <v>160</v>
      </c>
      <c r="E90" s="56" t="s">
        <v>117</v>
      </c>
      <c r="F90" s="38" t="s">
        <v>61</v>
      </c>
      <c r="G90" s="42">
        <v>500000</v>
      </c>
      <c r="H90" s="43"/>
      <c r="I90" s="43"/>
      <c r="J90" s="43"/>
      <c r="K90" s="43"/>
      <c r="L90" s="47">
        <v>10000</v>
      </c>
      <c r="M90" s="145">
        <f t="shared" si="14"/>
        <v>490000</v>
      </c>
      <c r="N90" s="192"/>
    </row>
    <row r="91" spans="1:14" s="3" customFormat="1" ht="15.75">
      <c r="A91" s="51" t="s">
        <v>41</v>
      </c>
      <c r="B91" s="56" t="s">
        <v>125</v>
      </c>
      <c r="C91" s="108" t="s">
        <v>220</v>
      </c>
      <c r="D91" s="55" t="s">
        <v>160</v>
      </c>
      <c r="E91" s="56" t="s">
        <v>117</v>
      </c>
      <c r="F91" s="38" t="s">
        <v>46</v>
      </c>
      <c r="G91" s="42">
        <v>707793</v>
      </c>
      <c r="H91" s="43"/>
      <c r="I91" s="43"/>
      <c r="J91" s="43"/>
      <c r="K91" s="43"/>
      <c r="L91" s="47">
        <v>10750</v>
      </c>
      <c r="M91" s="145">
        <f t="shared" si="14"/>
        <v>697043</v>
      </c>
      <c r="N91" s="192"/>
    </row>
    <row r="92" spans="1:14" s="3" customFormat="1" ht="32.25" customHeight="1">
      <c r="A92" s="51" t="s">
        <v>196</v>
      </c>
      <c r="B92" s="58" t="s">
        <v>125</v>
      </c>
      <c r="C92" s="108" t="s">
        <v>220</v>
      </c>
      <c r="D92" s="16" t="s">
        <v>185</v>
      </c>
      <c r="E92" s="58" t="s">
        <v>186</v>
      </c>
      <c r="F92" s="38"/>
      <c r="G92" s="31"/>
      <c r="H92" s="43"/>
      <c r="I92" s="43"/>
      <c r="J92" s="43"/>
      <c r="K92" s="43"/>
      <c r="L92" s="66"/>
      <c r="M92" s="145">
        <f t="shared" si="14"/>
        <v>0</v>
      </c>
      <c r="N92" s="192"/>
    </row>
    <row r="93" spans="1:14" s="3" customFormat="1" ht="30" customHeight="1">
      <c r="A93" s="44" t="s">
        <v>84</v>
      </c>
      <c r="B93" s="40" t="s">
        <v>125</v>
      </c>
      <c r="C93" s="108" t="s">
        <v>220</v>
      </c>
      <c r="D93" s="55" t="s">
        <v>166</v>
      </c>
      <c r="E93" s="40" t="s">
        <v>115</v>
      </c>
      <c r="F93" s="38" t="s">
        <v>85</v>
      </c>
      <c r="G93" s="42">
        <v>10000</v>
      </c>
      <c r="H93" s="43"/>
      <c r="I93" s="43"/>
      <c r="J93" s="43"/>
      <c r="K93" s="43"/>
      <c r="L93" s="42"/>
      <c r="M93" s="145">
        <f t="shared" si="14"/>
        <v>10000</v>
      </c>
      <c r="N93" s="192"/>
    </row>
    <row r="94" spans="1:14" s="3" customFormat="1" ht="15.75">
      <c r="A94" s="52" t="s">
        <v>21</v>
      </c>
      <c r="B94" s="40" t="s">
        <v>125</v>
      </c>
      <c r="C94" s="108" t="s">
        <v>220</v>
      </c>
      <c r="D94" s="55" t="s">
        <v>166</v>
      </c>
      <c r="E94" s="40" t="s">
        <v>115</v>
      </c>
      <c r="F94" s="38" t="s">
        <v>58</v>
      </c>
      <c r="G94" s="42"/>
      <c r="H94" s="43"/>
      <c r="I94" s="43"/>
      <c r="J94" s="43"/>
      <c r="K94" s="43"/>
      <c r="L94" s="47"/>
      <c r="M94" s="145">
        <f t="shared" si="14"/>
        <v>0</v>
      </c>
      <c r="N94" s="192"/>
    </row>
    <row r="95" spans="1:55" s="101" customFormat="1" ht="36" customHeight="1">
      <c r="A95" s="165" t="s">
        <v>158</v>
      </c>
      <c r="B95" s="16" t="s">
        <v>30</v>
      </c>
      <c r="C95" s="55"/>
      <c r="D95" s="55"/>
      <c r="E95" s="55"/>
      <c r="F95" s="55"/>
      <c r="G95" s="31">
        <f aca="true" t="shared" si="16" ref="G95:L95">G103+G96+G120+G114+G115+G116+G118+G119+G98+G117+G113+G99+G100+G101+G102</f>
        <v>36377887</v>
      </c>
      <c r="H95" s="31">
        <f t="shared" si="16"/>
        <v>0</v>
      </c>
      <c r="I95" s="31">
        <f t="shared" si="16"/>
        <v>0</v>
      </c>
      <c r="J95" s="31">
        <f t="shared" si="16"/>
        <v>0</v>
      </c>
      <c r="K95" s="31">
        <f t="shared" si="16"/>
        <v>0</v>
      </c>
      <c r="L95" s="31">
        <f t="shared" si="16"/>
        <v>3328821.2</v>
      </c>
      <c r="M95" s="145">
        <f t="shared" si="14"/>
        <v>33049065.8</v>
      </c>
      <c r="N95" s="205">
        <f>L95/G95*100</f>
        <v>9.150672220186951</v>
      </c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14" s="10" customFormat="1" ht="15.75">
      <c r="A96" s="76" t="s">
        <v>207</v>
      </c>
      <c r="B96" s="108" t="s">
        <v>30</v>
      </c>
      <c r="C96" s="108" t="s">
        <v>223</v>
      </c>
      <c r="D96" s="108"/>
      <c r="E96" s="108"/>
      <c r="F96" s="108"/>
      <c r="G96" s="112">
        <f aca="true" t="shared" si="17" ref="G96:L96">G97</f>
        <v>1706859</v>
      </c>
      <c r="H96" s="112">
        <f t="shared" si="17"/>
        <v>0</v>
      </c>
      <c r="I96" s="112">
        <f t="shared" si="17"/>
        <v>0</v>
      </c>
      <c r="J96" s="112">
        <f t="shared" si="17"/>
        <v>0</v>
      </c>
      <c r="K96" s="112">
        <f t="shared" si="17"/>
        <v>0</v>
      </c>
      <c r="L96" s="112">
        <f t="shared" si="17"/>
        <v>0</v>
      </c>
      <c r="M96" s="149">
        <f t="shared" si="14"/>
        <v>1706859</v>
      </c>
      <c r="N96" s="193"/>
    </row>
    <row r="97" spans="1:14" s="10" customFormat="1" ht="32.25" customHeight="1">
      <c r="A97" s="128" t="s">
        <v>206</v>
      </c>
      <c r="B97" s="40" t="s">
        <v>30</v>
      </c>
      <c r="C97" s="40" t="s">
        <v>223</v>
      </c>
      <c r="D97" s="40" t="s">
        <v>160</v>
      </c>
      <c r="E97" s="40" t="s">
        <v>115</v>
      </c>
      <c r="F97" s="38" t="s">
        <v>62</v>
      </c>
      <c r="G97" s="42">
        <v>1706859</v>
      </c>
      <c r="H97" s="43"/>
      <c r="I97" s="43"/>
      <c r="J97" s="43"/>
      <c r="K97" s="43"/>
      <c r="L97" s="106"/>
      <c r="M97" s="145">
        <f t="shared" si="14"/>
        <v>1706859</v>
      </c>
      <c r="N97" s="193"/>
    </row>
    <row r="98" spans="1:14" s="10" customFormat="1" ht="34.5" customHeight="1">
      <c r="A98" s="120" t="s">
        <v>203</v>
      </c>
      <c r="B98" s="78" t="s">
        <v>30</v>
      </c>
      <c r="C98" s="78" t="s">
        <v>283</v>
      </c>
      <c r="D98" s="78" t="s">
        <v>202</v>
      </c>
      <c r="E98" s="78" t="s">
        <v>115</v>
      </c>
      <c r="F98" s="78" t="s">
        <v>282</v>
      </c>
      <c r="G98" s="42">
        <v>250000</v>
      </c>
      <c r="H98" s="100"/>
      <c r="I98" s="100"/>
      <c r="J98" s="100"/>
      <c r="K98" s="100"/>
      <c r="L98" s="137">
        <v>250000</v>
      </c>
      <c r="M98" s="145">
        <f t="shared" si="14"/>
        <v>0</v>
      </c>
      <c r="N98" s="193"/>
    </row>
    <row r="99" spans="1:14" s="10" customFormat="1" ht="34.5" customHeight="1">
      <c r="A99" s="68" t="s">
        <v>123</v>
      </c>
      <c r="B99" s="78" t="s">
        <v>30</v>
      </c>
      <c r="C99" s="78" t="s">
        <v>224</v>
      </c>
      <c r="D99" s="78" t="s">
        <v>160</v>
      </c>
      <c r="E99" s="78" t="s">
        <v>111</v>
      </c>
      <c r="F99" s="78" t="s">
        <v>49</v>
      </c>
      <c r="G99" s="42">
        <v>2300000</v>
      </c>
      <c r="H99" s="100"/>
      <c r="I99" s="100"/>
      <c r="J99" s="100"/>
      <c r="K99" s="100"/>
      <c r="L99" s="137">
        <v>83200.38</v>
      </c>
      <c r="M99" s="145"/>
      <c r="N99" s="193"/>
    </row>
    <row r="100" spans="1:14" s="10" customFormat="1" ht="34.5" customHeight="1">
      <c r="A100" s="50" t="s">
        <v>17</v>
      </c>
      <c r="B100" s="78" t="s">
        <v>30</v>
      </c>
      <c r="C100" s="78" t="s">
        <v>224</v>
      </c>
      <c r="D100" s="78" t="s">
        <v>160</v>
      </c>
      <c r="E100" s="78" t="s">
        <v>111</v>
      </c>
      <c r="F100" s="78" t="s">
        <v>50</v>
      </c>
      <c r="G100" s="109">
        <v>350000</v>
      </c>
      <c r="H100" s="100"/>
      <c r="I100" s="100"/>
      <c r="J100" s="100"/>
      <c r="K100" s="100"/>
      <c r="L100" s="137">
        <v>15083.11</v>
      </c>
      <c r="M100" s="145"/>
      <c r="N100" s="193"/>
    </row>
    <row r="101" spans="1:14" s="10" customFormat="1" ht="34.5" customHeight="1">
      <c r="A101" s="68" t="s">
        <v>128</v>
      </c>
      <c r="B101" s="78" t="s">
        <v>30</v>
      </c>
      <c r="C101" s="78" t="s">
        <v>224</v>
      </c>
      <c r="D101" s="78" t="s">
        <v>160</v>
      </c>
      <c r="E101" s="78" t="s">
        <v>111</v>
      </c>
      <c r="F101" s="78" t="s">
        <v>39</v>
      </c>
      <c r="G101" s="109">
        <v>26129221</v>
      </c>
      <c r="H101" s="100"/>
      <c r="I101" s="100"/>
      <c r="J101" s="100"/>
      <c r="K101" s="100"/>
      <c r="L101" s="137">
        <v>2693451.6</v>
      </c>
      <c r="M101" s="145"/>
      <c r="N101" s="193"/>
    </row>
    <row r="102" spans="1:14" s="10" customFormat="1" ht="34.5" customHeight="1">
      <c r="A102" s="68"/>
      <c r="B102" s="78" t="s">
        <v>30</v>
      </c>
      <c r="C102" s="78" t="s">
        <v>224</v>
      </c>
      <c r="D102" s="78" t="s">
        <v>160</v>
      </c>
      <c r="E102" s="78" t="s">
        <v>111</v>
      </c>
      <c r="F102" s="78" t="s">
        <v>48</v>
      </c>
      <c r="G102" s="109">
        <v>499982</v>
      </c>
      <c r="H102" s="100"/>
      <c r="I102" s="100"/>
      <c r="J102" s="100"/>
      <c r="K102" s="100"/>
      <c r="L102" s="137">
        <v>55958.73</v>
      </c>
      <c r="M102" s="145"/>
      <c r="N102" s="193"/>
    </row>
    <row r="103" spans="1:14" s="10" customFormat="1" ht="37.5" customHeight="1">
      <c r="A103" s="76" t="s">
        <v>72</v>
      </c>
      <c r="B103" s="58" t="s">
        <v>30</v>
      </c>
      <c r="C103" s="58" t="s">
        <v>224</v>
      </c>
      <c r="D103" s="58" t="s">
        <v>160</v>
      </c>
      <c r="E103" s="58" t="s">
        <v>112</v>
      </c>
      <c r="F103" s="54"/>
      <c r="G103" s="66">
        <f aca="true" t="shared" si="18" ref="G103:L103">G104</f>
        <v>2363640</v>
      </c>
      <c r="H103" s="66">
        <f t="shared" si="18"/>
        <v>0</v>
      </c>
      <c r="I103" s="66">
        <f t="shared" si="18"/>
        <v>0</v>
      </c>
      <c r="J103" s="66">
        <f t="shared" si="18"/>
        <v>0</v>
      </c>
      <c r="K103" s="66">
        <f t="shared" si="18"/>
        <v>0</v>
      </c>
      <c r="L103" s="112">
        <f t="shared" si="18"/>
        <v>231127.38</v>
      </c>
      <c r="M103" s="145">
        <f t="shared" si="14"/>
        <v>2132512.62</v>
      </c>
      <c r="N103" s="193"/>
    </row>
    <row r="104" spans="1:14" s="10" customFormat="1" ht="45.75" customHeight="1">
      <c r="A104" s="79" t="s">
        <v>77</v>
      </c>
      <c r="B104" s="78" t="s">
        <v>30</v>
      </c>
      <c r="C104" s="78" t="s">
        <v>224</v>
      </c>
      <c r="D104" s="78" t="s">
        <v>160</v>
      </c>
      <c r="E104" s="78" t="s">
        <v>112</v>
      </c>
      <c r="F104" s="38" t="s">
        <v>53</v>
      </c>
      <c r="G104" s="112">
        <v>2363640</v>
      </c>
      <c r="H104" s="112">
        <f>H105+H106+H107+H108+H109+H110+H112+H111</f>
        <v>0</v>
      </c>
      <c r="I104" s="112">
        <f>I105+I106+I107+I108+I109+I110+I112+I111</f>
        <v>0</v>
      </c>
      <c r="J104" s="112">
        <f>J105+J106+J107+J108+J109+J110+J112+J111</f>
        <v>0</v>
      </c>
      <c r="K104" s="112">
        <f>K105+K106+K107+K108+K109+K110+K112+K111</f>
        <v>0</v>
      </c>
      <c r="L104" s="112">
        <v>231127.38</v>
      </c>
      <c r="M104" s="145">
        <f t="shared" si="14"/>
        <v>2132512.62</v>
      </c>
      <c r="N104" s="198"/>
    </row>
    <row r="105" spans="1:16" s="10" customFormat="1" ht="38.25" customHeight="1">
      <c r="A105" s="79" t="s">
        <v>163</v>
      </c>
      <c r="B105" s="78"/>
      <c r="C105" s="78"/>
      <c r="D105" s="78"/>
      <c r="E105" s="78"/>
      <c r="F105" s="38"/>
      <c r="G105" s="80"/>
      <c r="H105" s="43"/>
      <c r="I105" s="48"/>
      <c r="J105" s="43"/>
      <c r="K105" s="43"/>
      <c r="L105" s="104"/>
      <c r="M105" s="145">
        <f t="shared" si="14"/>
        <v>0</v>
      </c>
      <c r="N105" s="193"/>
      <c r="P105" s="30"/>
    </row>
    <row r="106" spans="1:16" s="10" customFormat="1" ht="26.25" customHeight="1">
      <c r="A106" s="79" t="s">
        <v>216</v>
      </c>
      <c r="B106" s="78"/>
      <c r="C106" s="78"/>
      <c r="D106" s="78"/>
      <c r="E106" s="78"/>
      <c r="F106" s="38"/>
      <c r="G106" s="80"/>
      <c r="H106" s="43"/>
      <c r="I106" s="48"/>
      <c r="J106" s="43"/>
      <c r="K106" s="43"/>
      <c r="L106" s="104"/>
      <c r="M106" s="145">
        <f t="shared" si="14"/>
        <v>0</v>
      </c>
      <c r="N106" s="193"/>
      <c r="O106" s="30"/>
      <c r="P106" s="30"/>
    </row>
    <row r="107" spans="1:16" s="10" customFormat="1" ht="26.25" customHeight="1">
      <c r="A107" s="79" t="s">
        <v>1</v>
      </c>
      <c r="B107" s="78"/>
      <c r="C107" s="78"/>
      <c r="D107" s="78"/>
      <c r="E107" s="78"/>
      <c r="F107" s="38"/>
      <c r="G107" s="80"/>
      <c r="H107" s="43"/>
      <c r="I107" s="48"/>
      <c r="J107" s="43"/>
      <c r="K107" s="43"/>
      <c r="L107" s="104"/>
      <c r="M107" s="145">
        <f t="shared" si="14"/>
        <v>0</v>
      </c>
      <c r="N107" s="193"/>
      <c r="P107" s="30"/>
    </row>
    <row r="108" spans="1:16" s="10" customFormat="1" ht="26.25" customHeight="1">
      <c r="A108" s="79" t="s">
        <v>190</v>
      </c>
      <c r="B108" s="78"/>
      <c r="C108" s="78"/>
      <c r="D108" s="78"/>
      <c r="E108" s="78"/>
      <c r="F108" s="38"/>
      <c r="G108" s="80"/>
      <c r="H108" s="43"/>
      <c r="I108" s="48"/>
      <c r="J108" s="43"/>
      <c r="K108" s="43"/>
      <c r="L108" s="104"/>
      <c r="M108" s="145">
        <f t="shared" si="14"/>
        <v>0</v>
      </c>
      <c r="N108" s="193"/>
      <c r="O108" s="30"/>
      <c r="P108" s="30"/>
    </row>
    <row r="109" spans="1:14" s="10" customFormat="1" ht="24" customHeight="1">
      <c r="A109" s="79" t="s">
        <v>168</v>
      </c>
      <c r="B109" s="58"/>
      <c r="C109" s="78"/>
      <c r="D109" s="78"/>
      <c r="E109" s="78"/>
      <c r="F109" s="38"/>
      <c r="G109" s="80"/>
      <c r="H109" s="43"/>
      <c r="I109" s="48"/>
      <c r="J109" s="43"/>
      <c r="K109" s="43"/>
      <c r="L109" s="104"/>
      <c r="M109" s="145">
        <f t="shared" si="14"/>
        <v>0</v>
      </c>
      <c r="N109" s="193"/>
    </row>
    <row r="110" spans="1:14" s="10" customFormat="1" ht="30" customHeight="1">
      <c r="A110" s="79" t="s">
        <v>169</v>
      </c>
      <c r="B110" s="78"/>
      <c r="C110" s="78"/>
      <c r="D110" s="78"/>
      <c r="E110" s="78"/>
      <c r="F110" s="38"/>
      <c r="G110" s="80"/>
      <c r="H110" s="43"/>
      <c r="I110" s="48"/>
      <c r="J110" s="43"/>
      <c r="K110" s="43"/>
      <c r="L110" s="104"/>
      <c r="M110" s="145">
        <f t="shared" si="14"/>
        <v>0</v>
      </c>
      <c r="N110" s="193"/>
    </row>
    <row r="111" spans="1:14" s="10" customFormat="1" ht="34.5" customHeight="1">
      <c r="A111" s="79" t="s">
        <v>35</v>
      </c>
      <c r="B111" s="78"/>
      <c r="C111" s="78"/>
      <c r="D111" s="78"/>
      <c r="E111" s="78"/>
      <c r="F111" s="38"/>
      <c r="G111" s="80"/>
      <c r="H111" s="43"/>
      <c r="I111" s="48"/>
      <c r="J111" s="43"/>
      <c r="K111" s="43"/>
      <c r="L111" s="104"/>
      <c r="M111" s="145">
        <f t="shared" si="14"/>
        <v>0</v>
      </c>
      <c r="N111" s="193"/>
    </row>
    <row r="112" spans="1:14" s="10" customFormat="1" ht="34.5" customHeight="1">
      <c r="A112" s="79" t="s">
        <v>191</v>
      </c>
      <c r="B112" s="78"/>
      <c r="C112" s="78"/>
      <c r="D112" s="78"/>
      <c r="E112" s="78"/>
      <c r="F112" s="38"/>
      <c r="G112" s="80"/>
      <c r="H112" s="43"/>
      <c r="I112" s="48"/>
      <c r="J112" s="43"/>
      <c r="K112" s="43"/>
      <c r="L112" s="104"/>
      <c r="M112" s="145">
        <f t="shared" si="14"/>
        <v>0</v>
      </c>
      <c r="N112" s="193"/>
    </row>
    <row r="113" spans="1:14" s="10" customFormat="1" ht="34.5" customHeight="1">
      <c r="A113" s="79" t="s">
        <v>327</v>
      </c>
      <c r="B113" s="78" t="s">
        <v>30</v>
      </c>
      <c r="C113" s="78" t="s">
        <v>224</v>
      </c>
      <c r="D113" s="78" t="s">
        <v>160</v>
      </c>
      <c r="E113" s="78" t="s">
        <v>113</v>
      </c>
      <c r="F113" s="38" t="s">
        <v>328</v>
      </c>
      <c r="G113" s="80">
        <v>176645</v>
      </c>
      <c r="H113" s="43"/>
      <c r="I113" s="48"/>
      <c r="J113" s="43"/>
      <c r="K113" s="43"/>
      <c r="L113" s="104"/>
      <c r="M113" s="145">
        <f t="shared" si="14"/>
        <v>176645</v>
      </c>
      <c r="N113" s="193"/>
    </row>
    <row r="114" spans="1:14" s="10" customFormat="1" ht="18.75" customHeight="1">
      <c r="A114" s="79" t="s">
        <v>90</v>
      </c>
      <c r="B114" s="78" t="s">
        <v>30</v>
      </c>
      <c r="C114" s="78" t="s">
        <v>224</v>
      </c>
      <c r="D114" s="78" t="s">
        <v>160</v>
      </c>
      <c r="E114" s="78" t="s">
        <v>113</v>
      </c>
      <c r="F114" s="38" t="s">
        <v>57</v>
      </c>
      <c r="G114" s="100">
        <v>245000</v>
      </c>
      <c r="H114" s="43"/>
      <c r="I114" s="43"/>
      <c r="J114" s="43"/>
      <c r="K114" s="43"/>
      <c r="L114" s="109"/>
      <c r="M114" s="145">
        <f t="shared" si="14"/>
        <v>245000</v>
      </c>
      <c r="N114" s="193"/>
    </row>
    <row r="115" spans="1:14" s="10" customFormat="1" ht="40.5" customHeight="1">
      <c r="A115" s="44" t="s">
        <v>3</v>
      </c>
      <c r="B115" s="78" t="s">
        <v>30</v>
      </c>
      <c r="C115" s="78" t="s">
        <v>224</v>
      </c>
      <c r="D115" s="78" t="s">
        <v>160</v>
      </c>
      <c r="E115" s="78" t="s">
        <v>115</v>
      </c>
      <c r="F115" s="78" t="s">
        <v>4</v>
      </c>
      <c r="G115" s="42"/>
      <c r="H115" s="100"/>
      <c r="I115" s="100"/>
      <c r="J115" s="100"/>
      <c r="K115" s="100"/>
      <c r="L115" s="137"/>
      <c r="M115" s="145">
        <f t="shared" si="14"/>
        <v>0</v>
      </c>
      <c r="N115" s="193"/>
    </row>
    <row r="116" spans="1:14" s="10" customFormat="1" ht="25.5" customHeight="1">
      <c r="A116" s="44" t="s">
        <v>156</v>
      </c>
      <c r="B116" s="78" t="s">
        <v>30</v>
      </c>
      <c r="C116" s="78" t="s">
        <v>224</v>
      </c>
      <c r="D116" s="78" t="s">
        <v>160</v>
      </c>
      <c r="E116" s="78" t="s">
        <v>116</v>
      </c>
      <c r="F116" s="78" t="s">
        <v>44</v>
      </c>
      <c r="G116" s="42">
        <v>2000000</v>
      </c>
      <c r="H116" s="100"/>
      <c r="I116" s="100"/>
      <c r="J116" s="100"/>
      <c r="K116" s="100"/>
      <c r="L116" s="137"/>
      <c r="M116" s="145">
        <f t="shared" si="14"/>
        <v>2000000</v>
      </c>
      <c r="N116" s="193"/>
    </row>
    <row r="117" spans="1:14" s="10" customFormat="1" ht="25.5" customHeight="1">
      <c r="A117" s="44"/>
      <c r="B117" s="78" t="s">
        <v>30</v>
      </c>
      <c r="C117" s="78" t="s">
        <v>224</v>
      </c>
      <c r="D117" s="78" t="s">
        <v>160</v>
      </c>
      <c r="E117" s="78" t="s">
        <v>117</v>
      </c>
      <c r="F117" s="78" t="s">
        <v>313</v>
      </c>
      <c r="G117" s="42"/>
      <c r="H117" s="100"/>
      <c r="I117" s="100"/>
      <c r="J117" s="100"/>
      <c r="K117" s="100"/>
      <c r="L117" s="137"/>
      <c r="M117" s="145">
        <f t="shared" si="14"/>
        <v>0</v>
      </c>
      <c r="N117" s="193"/>
    </row>
    <row r="118" spans="1:14" s="10" customFormat="1" ht="28.5" customHeight="1">
      <c r="A118" s="44" t="s">
        <v>157</v>
      </c>
      <c r="B118" s="78" t="s">
        <v>30</v>
      </c>
      <c r="C118" s="78" t="s">
        <v>224</v>
      </c>
      <c r="D118" s="78" t="s">
        <v>160</v>
      </c>
      <c r="E118" s="78" t="s">
        <v>117</v>
      </c>
      <c r="F118" s="78" t="s">
        <v>46</v>
      </c>
      <c r="G118" s="42">
        <v>120000</v>
      </c>
      <c r="H118" s="100"/>
      <c r="I118" s="100"/>
      <c r="J118" s="100"/>
      <c r="K118" s="100"/>
      <c r="L118" s="137"/>
      <c r="M118" s="145">
        <f t="shared" si="14"/>
        <v>120000</v>
      </c>
      <c r="N118" s="193"/>
    </row>
    <row r="119" spans="1:14" s="10" customFormat="1" ht="28.5" customHeight="1">
      <c r="A119" s="44" t="s">
        <v>192</v>
      </c>
      <c r="B119" s="78" t="s">
        <v>30</v>
      </c>
      <c r="C119" s="78" t="s">
        <v>224</v>
      </c>
      <c r="D119" s="78" t="s">
        <v>187</v>
      </c>
      <c r="E119" s="78" t="s">
        <v>115</v>
      </c>
      <c r="F119" s="78" t="s">
        <v>85</v>
      </c>
      <c r="G119" s="42">
        <v>225130</v>
      </c>
      <c r="H119" s="100"/>
      <c r="I119" s="100"/>
      <c r="J119" s="100"/>
      <c r="K119" s="100"/>
      <c r="L119" s="137"/>
      <c r="M119" s="145">
        <f t="shared" si="14"/>
        <v>225130</v>
      </c>
      <c r="N119" s="193"/>
    </row>
    <row r="120" spans="1:14" s="10" customFormat="1" ht="39" customHeight="1">
      <c r="A120" s="44" t="s">
        <v>84</v>
      </c>
      <c r="B120" s="78" t="s">
        <v>30</v>
      </c>
      <c r="C120" s="78" t="s">
        <v>224</v>
      </c>
      <c r="D120" s="78" t="s">
        <v>166</v>
      </c>
      <c r="E120" s="78" t="s">
        <v>115</v>
      </c>
      <c r="F120" s="78" t="s">
        <v>85</v>
      </c>
      <c r="G120" s="42">
        <v>11410</v>
      </c>
      <c r="H120" s="100"/>
      <c r="I120" s="100"/>
      <c r="J120" s="100"/>
      <c r="K120" s="100"/>
      <c r="L120" s="137"/>
      <c r="M120" s="145">
        <f t="shared" si="14"/>
        <v>11410</v>
      </c>
      <c r="N120" s="193"/>
    </row>
    <row r="121" spans="1:14" s="10" customFormat="1" ht="28.5" customHeight="1">
      <c r="A121" s="118" t="s">
        <v>29</v>
      </c>
      <c r="B121" s="113" t="s">
        <v>28</v>
      </c>
      <c r="C121" s="114"/>
      <c r="D121" s="114"/>
      <c r="E121" s="119"/>
      <c r="F121" s="119"/>
      <c r="G121" s="148">
        <f aca="true" t="shared" si="19" ref="G121:L121">G122</f>
        <v>2447600</v>
      </c>
      <c r="H121" s="148">
        <f t="shared" si="19"/>
        <v>0</v>
      </c>
      <c r="I121" s="148">
        <f t="shared" si="19"/>
        <v>0</v>
      </c>
      <c r="J121" s="148">
        <f t="shared" si="19"/>
        <v>0</v>
      </c>
      <c r="K121" s="148">
        <f t="shared" si="19"/>
        <v>0</v>
      </c>
      <c r="L121" s="148">
        <f t="shared" si="19"/>
        <v>45000</v>
      </c>
      <c r="M121" s="141">
        <f t="shared" si="14"/>
        <v>2402600</v>
      </c>
      <c r="N121" s="199">
        <f>L121/G121*100</f>
        <v>1.838535708449093</v>
      </c>
    </row>
    <row r="122" spans="1:14" s="10" customFormat="1" ht="48.75" customHeight="1">
      <c r="A122" s="166" t="s">
        <v>201</v>
      </c>
      <c r="B122" s="167" t="s">
        <v>130</v>
      </c>
      <c r="C122" s="167" t="s">
        <v>326</v>
      </c>
      <c r="D122" s="167"/>
      <c r="E122" s="167"/>
      <c r="F122" s="167"/>
      <c r="G122" s="168">
        <f>G123+G126+G124+G125</f>
        <v>2447600</v>
      </c>
      <c r="H122" s="168">
        <f>H123+H126+H124</f>
        <v>0</v>
      </c>
      <c r="I122" s="168">
        <f>I123+I126+I124</f>
        <v>0</v>
      </c>
      <c r="J122" s="168">
        <f>J123+J126+J124</f>
        <v>0</v>
      </c>
      <c r="K122" s="168">
        <f>K123+K126+K124</f>
        <v>0</v>
      </c>
      <c r="L122" s="168">
        <f>L123+L126+L124+L125</f>
        <v>45000</v>
      </c>
      <c r="M122" s="145">
        <f t="shared" si="14"/>
        <v>2402600</v>
      </c>
      <c r="N122" s="193"/>
    </row>
    <row r="123" spans="1:14" s="10" customFormat="1" ht="23.25" customHeight="1">
      <c r="A123" s="81" t="s">
        <v>102</v>
      </c>
      <c r="B123" s="40" t="s">
        <v>130</v>
      </c>
      <c r="C123" s="40" t="s">
        <v>326</v>
      </c>
      <c r="D123" s="40" t="s">
        <v>159</v>
      </c>
      <c r="E123" s="82" t="s">
        <v>103</v>
      </c>
      <c r="F123" s="83" t="s">
        <v>69</v>
      </c>
      <c r="G123" s="169">
        <v>1847514</v>
      </c>
      <c r="H123" s="84"/>
      <c r="I123" s="84"/>
      <c r="J123" s="84"/>
      <c r="K123" s="84"/>
      <c r="L123" s="47">
        <v>45000</v>
      </c>
      <c r="M123" s="145">
        <f t="shared" si="14"/>
        <v>1802514</v>
      </c>
      <c r="N123" s="200"/>
    </row>
    <row r="124" spans="1:14" s="10" customFormat="1" ht="34.5" customHeight="1">
      <c r="A124" s="68" t="s">
        <v>127</v>
      </c>
      <c r="B124" s="40" t="s">
        <v>130</v>
      </c>
      <c r="C124" s="40" t="s">
        <v>326</v>
      </c>
      <c r="D124" s="40" t="s">
        <v>161</v>
      </c>
      <c r="E124" s="56" t="s">
        <v>107</v>
      </c>
      <c r="F124" s="83" t="s">
        <v>69</v>
      </c>
      <c r="G124" s="104">
        <v>557949</v>
      </c>
      <c r="H124" s="84"/>
      <c r="I124" s="84"/>
      <c r="J124" s="84"/>
      <c r="K124" s="84"/>
      <c r="L124" s="47"/>
      <c r="M124" s="145">
        <f t="shared" si="14"/>
        <v>557949</v>
      </c>
      <c r="N124" s="193"/>
    </row>
    <row r="125" spans="1:14" s="10" customFormat="1" ht="21.75" customHeight="1">
      <c r="A125" s="85" t="s">
        <v>154</v>
      </c>
      <c r="B125" s="40" t="s">
        <v>130</v>
      </c>
      <c r="C125" s="40" t="s">
        <v>326</v>
      </c>
      <c r="D125" s="40" t="s">
        <v>159</v>
      </c>
      <c r="E125" s="56" t="s">
        <v>104</v>
      </c>
      <c r="F125" s="57" t="s">
        <v>69</v>
      </c>
      <c r="G125" s="104"/>
      <c r="H125" s="84"/>
      <c r="I125" s="84"/>
      <c r="J125" s="84"/>
      <c r="K125" s="84"/>
      <c r="L125" s="47"/>
      <c r="M125" s="145">
        <f t="shared" si="14"/>
        <v>0</v>
      </c>
      <c r="N125" s="193"/>
    </row>
    <row r="126" spans="1:14" s="10" customFormat="1" ht="35.25" customHeight="1">
      <c r="A126" s="85" t="s">
        <v>157</v>
      </c>
      <c r="B126" s="40" t="s">
        <v>130</v>
      </c>
      <c r="C126" s="40" t="s">
        <v>326</v>
      </c>
      <c r="D126" s="40" t="s">
        <v>160</v>
      </c>
      <c r="E126" s="56" t="s">
        <v>117</v>
      </c>
      <c r="F126" s="57" t="s">
        <v>69</v>
      </c>
      <c r="G126" s="104">
        <v>42137</v>
      </c>
      <c r="H126" s="84"/>
      <c r="I126" s="84"/>
      <c r="J126" s="84"/>
      <c r="K126" s="84"/>
      <c r="L126" s="47"/>
      <c r="M126" s="145">
        <f t="shared" si="14"/>
        <v>42137</v>
      </c>
      <c r="N126" s="193"/>
    </row>
    <row r="127" spans="1:14" s="10" customFormat="1" ht="31.5">
      <c r="A127" s="139" t="s">
        <v>91</v>
      </c>
      <c r="B127" s="140" t="s">
        <v>131</v>
      </c>
      <c r="C127" s="140" t="s">
        <v>32</v>
      </c>
      <c r="D127" s="140"/>
      <c r="E127" s="140"/>
      <c r="F127" s="140"/>
      <c r="G127" s="127">
        <f aca="true" t="shared" si="20" ref="G127:L127">G129+G134+G128</f>
        <v>1016600</v>
      </c>
      <c r="H127" s="127" t="e">
        <f t="shared" si="20"/>
        <v>#REF!</v>
      </c>
      <c r="I127" s="127" t="e">
        <f t="shared" si="20"/>
        <v>#REF!</v>
      </c>
      <c r="J127" s="127" t="e">
        <f t="shared" si="20"/>
        <v>#REF!</v>
      </c>
      <c r="K127" s="127" t="e">
        <f t="shared" si="20"/>
        <v>#REF!</v>
      </c>
      <c r="L127" s="127">
        <f t="shared" si="20"/>
        <v>14537.03</v>
      </c>
      <c r="M127" s="141">
        <f t="shared" si="14"/>
        <v>1002062.97</v>
      </c>
      <c r="N127" s="199">
        <f>L127/G127*100</f>
        <v>1.4299655715128863</v>
      </c>
    </row>
    <row r="128" spans="1:14" s="34" customFormat="1" ht="66.75" customHeight="1">
      <c r="A128" s="170" t="s">
        <v>33</v>
      </c>
      <c r="B128" s="167" t="s">
        <v>324</v>
      </c>
      <c r="C128" s="167" t="s">
        <v>284</v>
      </c>
      <c r="D128" s="167" t="s">
        <v>160</v>
      </c>
      <c r="E128" s="167" t="s">
        <v>113</v>
      </c>
      <c r="F128" s="167" t="s">
        <v>285</v>
      </c>
      <c r="G128" s="105">
        <v>166600</v>
      </c>
      <c r="H128" s="105" t="e">
        <f>#REF!</f>
        <v>#REF!</v>
      </c>
      <c r="I128" s="105" t="e">
        <f>#REF!</f>
        <v>#REF!</v>
      </c>
      <c r="J128" s="105" t="e">
        <f>#REF!</f>
        <v>#REF!</v>
      </c>
      <c r="K128" s="105" t="e">
        <f>#REF!</f>
        <v>#REF!</v>
      </c>
      <c r="L128" s="105">
        <v>14537.03</v>
      </c>
      <c r="M128" s="145">
        <f>G128-L128</f>
        <v>152062.97</v>
      </c>
      <c r="N128" s="198"/>
    </row>
    <row r="129" spans="1:15" s="3" customFormat="1" ht="46.5" customHeight="1">
      <c r="A129" s="130" t="s">
        <v>271</v>
      </c>
      <c r="B129" s="154" t="s">
        <v>132</v>
      </c>
      <c r="C129" s="154" t="s">
        <v>272</v>
      </c>
      <c r="D129" s="154" t="s">
        <v>160</v>
      </c>
      <c r="E129" s="154"/>
      <c r="F129" s="154"/>
      <c r="G129" s="156">
        <f aca="true" t="shared" si="21" ref="G129:L129">G131+G132+G133+G130</f>
        <v>350000</v>
      </c>
      <c r="H129" s="156">
        <f t="shared" si="21"/>
        <v>0</v>
      </c>
      <c r="I129" s="156">
        <f t="shared" si="21"/>
        <v>0</v>
      </c>
      <c r="J129" s="156">
        <f t="shared" si="21"/>
        <v>0</v>
      </c>
      <c r="K129" s="156">
        <f t="shared" si="21"/>
        <v>0</v>
      </c>
      <c r="L129" s="156">
        <f t="shared" si="21"/>
        <v>0</v>
      </c>
      <c r="M129" s="157">
        <f t="shared" si="14"/>
        <v>350000</v>
      </c>
      <c r="N129" s="203">
        <f>L129/G129*100</f>
        <v>0</v>
      </c>
      <c r="O129" s="92"/>
    </row>
    <row r="130" spans="1:15" s="3" customFormat="1" ht="46.5" customHeight="1">
      <c r="A130" s="44" t="s">
        <v>271</v>
      </c>
      <c r="B130" s="40" t="s">
        <v>132</v>
      </c>
      <c r="C130" s="40" t="s">
        <v>286</v>
      </c>
      <c r="D130" s="40" t="s">
        <v>160</v>
      </c>
      <c r="E130" s="108" t="s">
        <v>116</v>
      </c>
      <c r="F130" s="108" t="s">
        <v>44</v>
      </c>
      <c r="G130" s="109">
        <v>350000</v>
      </c>
      <c r="H130" s="105"/>
      <c r="I130" s="105"/>
      <c r="J130" s="105"/>
      <c r="K130" s="105"/>
      <c r="L130" s="42"/>
      <c r="M130" s="145">
        <f t="shared" si="14"/>
        <v>350000</v>
      </c>
      <c r="N130" s="192"/>
      <c r="O130" s="92"/>
    </row>
    <row r="131" spans="1:14" s="3" customFormat="1" ht="36" customHeight="1">
      <c r="A131" s="44" t="s">
        <v>271</v>
      </c>
      <c r="B131" s="40" t="s">
        <v>132</v>
      </c>
      <c r="C131" s="40" t="s">
        <v>286</v>
      </c>
      <c r="D131" s="40" t="s">
        <v>160</v>
      </c>
      <c r="E131" s="40" t="s">
        <v>117</v>
      </c>
      <c r="F131" s="38" t="s">
        <v>46</v>
      </c>
      <c r="G131" s="42">
        <v>0</v>
      </c>
      <c r="H131" s="43"/>
      <c r="I131" s="43"/>
      <c r="J131" s="43"/>
      <c r="K131" s="43"/>
      <c r="L131" s="47"/>
      <c r="M131" s="145">
        <f t="shared" si="14"/>
        <v>0</v>
      </c>
      <c r="N131" s="192"/>
    </row>
    <row r="132" spans="1:15" s="3" customFormat="1" ht="36" customHeight="1">
      <c r="A132" s="44" t="s">
        <v>271</v>
      </c>
      <c r="B132" s="40" t="s">
        <v>132</v>
      </c>
      <c r="C132" s="40" t="s">
        <v>287</v>
      </c>
      <c r="D132" s="40" t="s">
        <v>160</v>
      </c>
      <c r="E132" s="40" t="s">
        <v>115</v>
      </c>
      <c r="F132" s="38" t="s">
        <v>62</v>
      </c>
      <c r="G132" s="42">
        <v>0</v>
      </c>
      <c r="H132" s="43"/>
      <c r="I132" s="43"/>
      <c r="J132" s="43"/>
      <c r="K132" s="43"/>
      <c r="L132" s="47"/>
      <c r="M132" s="145">
        <f t="shared" si="14"/>
        <v>0</v>
      </c>
      <c r="N132" s="192"/>
      <c r="O132" s="92"/>
    </row>
    <row r="133" spans="1:15" s="3" customFormat="1" ht="48.75" customHeight="1">
      <c r="A133" s="44" t="s">
        <v>271</v>
      </c>
      <c r="B133" s="40" t="s">
        <v>132</v>
      </c>
      <c r="C133" s="40" t="s">
        <v>288</v>
      </c>
      <c r="D133" s="40" t="s">
        <v>160</v>
      </c>
      <c r="E133" s="40" t="s">
        <v>113</v>
      </c>
      <c r="F133" s="38" t="s">
        <v>57</v>
      </c>
      <c r="G133" s="42">
        <v>0</v>
      </c>
      <c r="H133" s="43"/>
      <c r="I133" s="43"/>
      <c r="J133" s="43"/>
      <c r="K133" s="43"/>
      <c r="L133" s="47"/>
      <c r="M133" s="145">
        <f t="shared" si="14"/>
        <v>0</v>
      </c>
      <c r="N133" s="192"/>
      <c r="O133" s="92"/>
    </row>
    <row r="134" spans="1:14" s="3" customFormat="1" ht="45">
      <c r="A134" s="130" t="s">
        <v>273</v>
      </c>
      <c r="B134" s="154" t="s">
        <v>132</v>
      </c>
      <c r="C134" s="154" t="s">
        <v>274</v>
      </c>
      <c r="D134" s="154"/>
      <c r="E134" s="154"/>
      <c r="F134" s="154"/>
      <c r="G134" s="172">
        <f aca="true" t="shared" si="22" ref="G134:L134">SUM(G136:G143)</f>
        <v>500000</v>
      </c>
      <c r="H134" s="172">
        <f t="shared" si="22"/>
        <v>0</v>
      </c>
      <c r="I134" s="172">
        <f t="shared" si="22"/>
        <v>0</v>
      </c>
      <c r="J134" s="172">
        <f t="shared" si="22"/>
        <v>0</v>
      </c>
      <c r="K134" s="172">
        <f t="shared" si="22"/>
        <v>0</v>
      </c>
      <c r="L134" s="172">
        <f t="shared" si="22"/>
        <v>0</v>
      </c>
      <c r="M134" s="157">
        <f t="shared" si="14"/>
        <v>500000</v>
      </c>
      <c r="N134" s="203">
        <f>L134/G134*100</f>
        <v>0</v>
      </c>
    </row>
    <row r="135" spans="1:14" s="3" customFormat="1" ht="15.75">
      <c r="A135" s="171"/>
      <c r="B135" s="107"/>
      <c r="C135" s="107"/>
      <c r="D135" s="107"/>
      <c r="E135" s="107"/>
      <c r="F135" s="107"/>
      <c r="G135" s="112"/>
      <c r="H135" s="112"/>
      <c r="I135" s="112"/>
      <c r="J135" s="112"/>
      <c r="K135" s="112"/>
      <c r="L135" s="112"/>
      <c r="M135" s="149"/>
      <c r="N135" s="197"/>
    </row>
    <row r="136" spans="1:14" s="3" customFormat="1" ht="30">
      <c r="A136" s="87" t="s">
        <v>273</v>
      </c>
      <c r="B136" s="40" t="s">
        <v>132</v>
      </c>
      <c r="C136" s="40" t="s">
        <v>289</v>
      </c>
      <c r="D136" s="40" t="s">
        <v>160</v>
      </c>
      <c r="E136" s="40" t="s">
        <v>117</v>
      </c>
      <c r="F136" s="38" t="s">
        <v>61</v>
      </c>
      <c r="G136" s="62">
        <v>60000</v>
      </c>
      <c r="H136" s="49"/>
      <c r="I136" s="49"/>
      <c r="J136" s="49"/>
      <c r="K136" s="49"/>
      <c r="L136" s="62"/>
      <c r="M136" s="145">
        <f t="shared" si="14"/>
        <v>60000</v>
      </c>
      <c r="N136" s="192"/>
    </row>
    <row r="137" spans="1:14" s="3" customFormat="1" ht="30">
      <c r="A137" s="87" t="s">
        <v>273</v>
      </c>
      <c r="B137" s="40" t="s">
        <v>132</v>
      </c>
      <c r="C137" s="40" t="s">
        <v>289</v>
      </c>
      <c r="D137" s="40" t="s">
        <v>160</v>
      </c>
      <c r="E137" s="40" t="s">
        <v>117</v>
      </c>
      <c r="F137" s="38" t="s">
        <v>46</v>
      </c>
      <c r="G137" s="62"/>
      <c r="H137" s="49"/>
      <c r="I137" s="49"/>
      <c r="J137" s="49"/>
      <c r="K137" s="49"/>
      <c r="L137" s="62"/>
      <c r="M137" s="145">
        <f>G137-L137</f>
        <v>0</v>
      </c>
      <c r="N137" s="192"/>
    </row>
    <row r="138" spans="1:14" s="3" customFormat="1" ht="30">
      <c r="A138" s="87" t="s">
        <v>273</v>
      </c>
      <c r="B138" s="40" t="s">
        <v>132</v>
      </c>
      <c r="C138" s="40" t="s">
        <v>289</v>
      </c>
      <c r="D138" s="40" t="s">
        <v>160</v>
      </c>
      <c r="E138" s="40" t="s">
        <v>116</v>
      </c>
      <c r="F138" s="38" t="s">
        <v>44</v>
      </c>
      <c r="G138" s="62"/>
      <c r="H138" s="49"/>
      <c r="I138" s="49"/>
      <c r="J138" s="49"/>
      <c r="K138" s="49"/>
      <c r="L138" s="62"/>
      <c r="M138" s="145">
        <f t="shared" si="14"/>
        <v>0</v>
      </c>
      <c r="N138" s="192"/>
    </row>
    <row r="139" spans="1:14" s="3" customFormat="1" ht="45.75">
      <c r="A139" s="85" t="s">
        <v>273</v>
      </c>
      <c r="B139" s="40" t="s">
        <v>132</v>
      </c>
      <c r="C139" s="40" t="s">
        <v>290</v>
      </c>
      <c r="D139" s="40" t="s">
        <v>162</v>
      </c>
      <c r="E139" s="40" t="s">
        <v>112</v>
      </c>
      <c r="F139" s="38" t="s">
        <v>53</v>
      </c>
      <c r="G139" s="62">
        <v>440000</v>
      </c>
      <c r="H139" s="49"/>
      <c r="I139" s="49"/>
      <c r="J139" s="49"/>
      <c r="K139" s="49"/>
      <c r="L139" s="62"/>
      <c r="M139" s="145">
        <f t="shared" si="14"/>
        <v>440000</v>
      </c>
      <c r="N139" s="192"/>
    </row>
    <row r="140" spans="1:14" s="3" customFormat="1" ht="48.75" customHeight="1">
      <c r="A140" s="85" t="s">
        <v>273</v>
      </c>
      <c r="B140" s="40" t="s">
        <v>132</v>
      </c>
      <c r="C140" s="40" t="s">
        <v>290</v>
      </c>
      <c r="D140" s="40" t="s">
        <v>162</v>
      </c>
      <c r="E140" s="40" t="s">
        <v>113</v>
      </c>
      <c r="F140" s="38" t="s">
        <v>0</v>
      </c>
      <c r="G140" s="62"/>
      <c r="H140" s="49"/>
      <c r="I140" s="49"/>
      <c r="J140" s="49"/>
      <c r="K140" s="49"/>
      <c r="L140" s="62"/>
      <c r="M140" s="145"/>
      <c r="N140" s="192"/>
    </row>
    <row r="141" spans="1:14" s="3" customFormat="1" ht="30">
      <c r="A141" s="87" t="s">
        <v>273</v>
      </c>
      <c r="B141" s="40" t="s">
        <v>132</v>
      </c>
      <c r="C141" s="40" t="s">
        <v>290</v>
      </c>
      <c r="D141" s="40" t="s">
        <v>162</v>
      </c>
      <c r="E141" s="40" t="s">
        <v>113</v>
      </c>
      <c r="F141" s="38" t="s">
        <v>57</v>
      </c>
      <c r="G141" s="62"/>
      <c r="H141" s="49"/>
      <c r="I141" s="49"/>
      <c r="J141" s="49"/>
      <c r="K141" s="49"/>
      <c r="L141" s="62"/>
      <c r="M141" s="145">
        <f t="shared" si="14"/>
        <v>0</v>
      </c>
      <c r="N141" s="192"/>
    </row>
    <row r="142" spans="1:14" s="3" customFormat="1" ht="45.75">
      <c r="A142" s="85" t="s">
        <v>273</v>
      </c>
      <c r="B142" s="40" t="s">
        <v>132</v>
      </c>
      <c r="C142" s="40" t="s">
        <v>290</v>
      </c>
      <c r="D142" s="40" t="s">
        <v>162</v>
      </c>
      <c r="E142" s="40" t="s">
        <v>116</v>
      </c>
      <c r="F142" s="38" t="s">
        <v>44</v>
      </c>
      <c r="G142" s="42"/>
      <c r="H142" s="49"/>
      <c r="I142" s="49"/>
      <c r="J142" s="49"/>
      <c r="K142" s="49"/>
      <c r="L142" s="62"/>
      <c r="M142" s="145">
        <f t="shared" si="14"/>
        <v>0</v>
      </c>
      <c r="N142" s="192"/>
    </row>
    <row r="143" spans="1:14" s="3" customFormat="1" ht="45.75">
      <c r="A143" s="85" t="s">
        <v>273</v>
      </c>
      <c r="B143" s="40" t="s">
        <v>132</v>
      </c>
      <c r="C143" s="40" t="s">
        <v>290</v>
      </c>
      <c r="D143" s="40" t="s">
        <v>160</v>
      </c>
      <c r="E143" s="40" t="s">
        <v>117</v>
      </c>
      <c r="F143" s="38" t="s">
        <v>46</v>
      </c>
      <c r="G143" s="42">
        <v>0</v>
      </c>
      <c r="H143" s="49"/>
      <c r="I143" s="49"/>
      <c r="J143" s="49"/>
      <c r="K143" s="49"/>
      <c r="L143" s="62"/>
      <c r="M143" s="145">
        <f t="shared" si="14"/>
        <v>0</v>
      </c>
      <c r="N143" s="192"/>
    </row>
    <row r="144" spans="1:15" s="9" customFormat="1" ht="22.5" customHeight="1">
      <c r="A144" s="139" t="s">
        <v>92</v>
      </c>
      <c r="B144" s="113" t="s">
        <v>133</v>
      </c>
      <c r="C144" s="140"/>
      <c r="D144" s="113"/>
      <c r="E144" s="113"/>
      <c r="F144" s="113"/>
      <c r="G144" s="127">
        <f aca="true" t="shared" si="23" ref="G144:L144">G145+G147+G154</f>
        <v>29388593.54</v>
      </c>
      <c r="H144" s="127" t="e">
        <f t="shared" si="23"/>
        <v>#REF!</v>
      </c>
      <c r="I144" s="127" t="e">
        <f t="shared" si="23"/>
        <v>#REF!</v>
      </c>
      <c r="J144" s="127" t="e">
        <f t="shared" si="23"/>
        <v>#REF!</v>
      </c>
      <c r="K144" s="127" t="e">
        <f t="shared" si="23"/>
        <v>#REF!</v>
      </c>
      <c r="L144" s="127">
        <f t="shared" si="23"/>
        <v>1616348.02</v>
      </c>
      <c r="M144" s="141">
        <f t="shared" si="14"/>
        <v>27772245.52</v>
      </c>
      <c r="N144" s="201">
        <f>L144/G144*100</f>
        <v>5.4999162100086</v>
      </c>
      <c r="O144" s="97"/>
    </row>
    <row r="145" spans="1:14" s="9" customFormat="1" ht="24.75" customHeight="1">
      <c r="A145" s="173" t="s">
        <v>134</v>
      </c>
      <c r="B145" s="16" t="s">
        <v>135</v>
      </c>
      <c r="C145" s="163"/>
      <c r="D145" s="16"/>
      <c r="E145" s="55"/>
      <c r="F145" s="16"/>
      <c r="G145" s="31">
        <f aca="true" t="shared" si="24" ref="G145:L145">G146</f>
        <v>4522000</v>
      </c>
      <c r="H145" s="31">
        <f t="shared" si="24"/>
        <v>0</v>
      </c>
      <c r="I145" s="31">
        <f t="shared" si="24"/>
        <v>0</v>
      </c>
      <c r="J145" s="31">
        <f t="shared" si="24"/>
        <v>0</v>
      </c>
      <c r="K145" s="31">
        <f t="shared" si="24"/>
        <v>0</v>
      </c>
      <c r="L145" s="31">
        <f t="shared" si="24"/>
        <v>0</v>
      </c>
      <c r="M145" s="161">
        <f t="shared" si="14"/>
        <v>4522000</v>
      </c>
      <c r="N145" s="202"/>
    </row>
    <row r="146" spans="1:14" s="9" customFormat="1" ht="31.5" customHeight="1">
      <c r="A146" s="131" t="s">
        <v>225</v>
      </c>
      <c r="B146" s="108" t="s">
        <v>135</v>
      </c>
      <c r="C146" s="108" t="s">
        <v>226</v>
      </c>
      <c r="D146" s="108" t="s">
        <v>343</v>
      </c>
      <c r="E146" s="108" t="s">
        <v>227</v>
      </c>
      <c r="F146" s="108"/>
      <c r="G146" s="42">
        <v>4522000</v>
      </c>
      <c r="H146" s="42"/>
      <c r="I146" s="42"/>
      <c r="J146" s="42"/>
      <c r="K146" s="42"/>
      <c r="L146" s="47"/>
      <c r="M146" s="145">
        <f t="shared" si="14"/>
        <v>4522000</v>
      </c>
      <c r="N146" s="202"/>
    </row>
    <row r="147" spans="1:14" s="9" customFormat="1" ht="56.25" customHeight="1">
      <c r="A147" s="174" t="s">
        <v>275</v>
      </c>
      <c r="B147" s="154" t="s">
        <v>198</v>
      </c>
      <c r="C147" s="154" t="s">
        <v>276</v>
      </c>
      <c r="D147" s="175"/>
      <c r="E147" s="175"/>
      <c r="F147" s="175"/>
      <c r="G147" s="156">
        <f aca="true" t="shared" si="25" ref="G147:L147">G148+G151+G153+G149+G150+G152</f>
        <v>24366593.54</v>
      </c>
      <c r="H147" s="156">
        <f t="shared" si="25"/>
        <v>0</v>
      </c>
      <c r="I147" s="156">
        <f t="shared" si="25"/>
        <v>0</v>
      </c>
      <c r="J147" s="156">
        <f t="shared" si="25"/>
        <v>0</v>
      </c>
      <c r="K147" s="156">
        <f t="shared" si="25"/>
        <v>0</v>
      </c>
      <c r="L147" s="156">
        <f t="shared" si="25"/>
        <v>1616348.02</v>
      </c>
      <c r="M147" s="157">
        <f t="shared" si="14"/>
        <v>22750245.52</v>
      </c>
      <c r="N147" s="203">
        <f>L147/G147*100</f>
        <v>6.63345911420329</v>
      </c>
    </row>
    <row r="148" spans="1:14" s="9" customFormat="1" ht="46.5" customHeight="1">
      <c r="A148" s="125" t="s">
        <v>228</v>
      </c>
      <c r="B148" s="107" t="s">
        <v>198</v>
      </c>
      <c r="C148" s="107" t="s">
        <v>229</v>
      </c>
      <c r="D148" s="107" t="s">
        <v>160</v>
      </c>
      <c r="E148" s="107" t="s">
        <v>113</v>
      </c>
      <c r="F148" s="107" t="s">
        <v>57</v>
      </c>
      <c r="G148" s="42">
        <v>0</v>
      </c>
      <c r="H148" s="42"/>
      <c r="I148" s="42"/>
      <c r="J148" s="42"/>
      <c r="K148" s="42"/>
      <c r="L148" s="47"/>
      <c r="M148" s="145">
        <f t="shared" si="14"/>
        <v>0</v>
      </c>
      <c r="N148" s="202"/>
    </row>
    <row r="149" spans="1:14" s="9" customFormat="1" ht="36.75" customHeight="1">
      <c r="A149" s="125" t="s">
        <v>75</v>
      </c>
      <c r="B149" s="107" t="s">
        <v>198</v>
      </c>
      <c r="C149" s="107" t="s">
        <v>229</v>
      </c>
      <c r="D149" s="107" t="s">
        <v>160</v>
      </c>
      <c r="E149" s="107" t="s">
        <v>116</v>
      </c>
      <c r="F149" s="107" t="s">
        <v>44</v>
      </c>
      <c r="G149" s="42">
        <v>100000</v>
      </c>
      <c r="H149" s="42"/>
      <c r="I149" s="42"/>
      <c r="J149" s="42"/>
      <c r="K149" s="42"/>
      <c r="L149" s="47"/>
      <c r="M149" s="145">
        <f t="shared" si="14"/>
        <v>100000</v>
      </c>
      <c r="N149" s="202"/>
    </row>
    <row r="150" spans="1:14" s="9" customFormat="1" ht="36.75" customHeight="1">
      <c r="A150" s="125" t="s">
        <v>167</v>
      </c>
      <c r="B150" s="107" t="s">
        <v>198</v>
      </c>
      <c r="C150" s="107" t="s">
        <v>229</v>
      </c>
      <c r="D150" s="107" t="s">
        <v>160</v>
      </c>
      <c r="E150" s="107" t="s">
        <v>117</v>
      </c>
      <c r="F150" s="107" t="s">
        <v>46</v>
      </c>
      <c r="G150" s="42"/>
      <c r="H150" s="42"/>
      <c r="I150" s="42"/>
      <c r="J150" s="42"/>
      <c r="K150" s="42"/>
      <c r="L150" s="47"/>
      <c r="M150" s="145">
        <f t="shared" si="14"/>
        <v>0</v>
      </c>
      <c r="N150" s="202"/>
    </row>
    <row r="151" spans="1:14" s="9" customFormat="1" ht="31.5" customHeight="1">
      <c r="A151" s="125" t="s">
        <v>291</v>
      </c>
      <c r="B151" s="107" t="s">
        <v>198</v>
      </c>
      <c r="C151" s="107" t="s">
        <v>230</v>
      </c>
      <c r="D151" s="107" t="s">
        <v>160</v>
      </c>
      <c r="E151" s="107" t="s">
        <v>112</v>
      </c>
      <c r="F151" s="107" t="s">
        <v>53</v>
      </c>
      <c r="G151" s="42">
        <v>9766593.54</v>
      </c>
      <c r="H151" s="42"/>
      <c r="I151" s="42"/>
      <c r="J151" s="42"/>
      <c r="K151" s="42"/>
      <c r="L151" s="47">
        <v>1616348.02</v>
      </c>
      <c r="M151" s="145">
        <f t="shared" si="14"/>
        <v>8150245.52</v>
      </c>
      <c r="N151" s="202"/>
    </row>
    <row r="152" spans="1:14" s="9" customFormat="1" ht="31.5" customHeight="1">
      <c r="A152" s="125"/>
      <c r="B152" s="107" t="s">
        <v>198</v>
      </c>
      <c r="C152" s="107" t="s">
        <v>231</v>
      </c>
      <c r="D152" s="107" t="s">
        <v>160</v>
      </c>
      <c r="E152" s="107" t="s">
        <v>117</v>
      </c>
      <c r="F152" s="107" t="s">
        <v>46</v>
      </c>
      <c r="G152" s="42"/>
      <c r="H152" s="42"/>
      <c r="I152" s="42"/>
      <c r="J152" s="42"/>
      <c r="K152" s="42"/>
      <c r="L152" s="47"/>
      <c r="M152" s="145"/>
      <c r="N152" s="202"/>
    </row>
    <row r="153" spans="1:14" s="9" customFormat="1" ht="31.5" customHeight="1">
      <c r="A153" s="125" t="s">
        <v>292</v>
      </c>
      <c r="B153" s="107" t="s">
        <v>198</v>
      </c>
      <c r="C153" s="107" t="s">
        <v>231</v>
      </c>
      <c r="D153" s="107" t="s">
        <v>160</v>
      </c>
      <c r="E153" s="107" t="s">
        <v>112</v>
      </c>
      <c r="F153" s="107" t="s">
        <v>52</v>
      </c>
      <c r="G153" s="42">
        <v>14500000</v>
      </c>
      <c r="H153" s="42"/>
      <c r="I153" s="42"/>
      <c r="J153" s="42"/>
      <c r="K153" s="42"/>
      <c r="L153" s="47"/>
      <c r="M153" s="145">
        <f t="shared" si="14"/>
        <v>14500000</v>
      </c>
      <c r="N153" s="202"/>
    </row>
    <row r="154" spans="1:14" s="34" customFormat="1" ht="31.5" customHeight="1">
      <c r="A154" s="176" t="s">
        <v>42</v>
      </c>
      <c r="B154" s="163" t="s">
        <v>136</v>
      </c>
      <c r="C154" s="163"/>
      <c r="D154" s="163"/>
      <c r="E154" s="163"/>
      <c r="F154" s="163"/>
      <c r="G154" s="31">
        <f aca="true" t="shared" si="26" ref="G154:L154">G155+G156+G157+G158</f>
        <v>500000</v>
      </c>
      <c r="H154" s="31" t="e">
        <f t="shared" si="26"/>
        <v>#REF!</v>
      </c>
      <c r="I154" s="31" t="e">
        <f t="shared" si="26"/>
        <v>#REF!</v>
      </c>
      <c r="J154" s="31" t="e">
        <f t="shared" si="26"/>
        <v>#REF!</v>
      </c>
      <c r="K154" s="31" t="e">
        <f t="shared" si="26"/>
        <v>#REF!</v>
      </c>
      <c r="L154" s="31">
        <f t="shared" si="26"/>
        <v>0</v>
      </c>
      <c r="M154" s="145">
        <f t="shared" si="14"/>
        <v>500000</v>
      </c>
      <c r="N154" s="198"/>
    </row>
    <row r="155" spans="1:14" s="10" customFormat="1" ht="87.75" customHeight="1">
      <c r="A155" s="52" t="s">
        <v>34</v>
      </c>
      <c r="B155" s="37" t="s">
        <v>136</v>
      </c>
      <c r="C155" s="37" t="s">
        <v>318</v>
      </c>
      <c r="D155" s="37" t="s">
        <v>160</v>
      </c>
      <c r="E155" s="37" t="s">
        <v>113</v>
      </c>
      <c r="F155" s="75" t="s">
        <v>63</v>
      </c>
      <c r="G155" s="42"/>
      <c r="H155" s="31" t="e">
        <f>#REF!+#REF!</f>
        <v>#REF!</v>
      </c>
      <c r="I155" s="31" t="e">
        <f>#REF!+#REF!</f>
        <v>#REF!</v>
      </c>
      <c r="J155" s="31" t="e">
        <f>#REF!+#REF!</f>
        <v>#REF!</v>
      </c>
      <c r="K155" s="31" t="e">
        <f>#REF!+#REF!</f>
        <v>#REF!</v>
      </c>
      <c r="L155" s="42"/>
      <c r="M155" s="145">
        <f t="shared" si="14"/>
        <v>0</v>
      </c>
      <c r="N155" s="193"/>
    </row>
    <row r="156" spans="1:14" s="10" customFormat="1" ht="68.25" customHeight="1">
      <c r="A156" s="77" t="s">
        <v>179</v>
      </c>
      <c r="B156" s="37" t="s">
        <v>136</v>
      </c>
      <c r="C156" s="37" t="s">
        <v>317</v>
      </c>
      <c r="D156" s="37" t="s">
        <v>160</v>
      </c>
      <c r="E156" s="37" t="s">
        <v>113</v>
      </c>
      <c r="F156" s="75" t="s">
        <v>63</v>
      </c>
      <c r="G156" s="31"/>
      <c r="H156" s="43"/>
      <c r="I156" s="43"/>
      <c r="J156" s="43"/>
      <c r="K156" s="88"/>
      <c r="L156" s="66"/>
      <c r="M156" s="145">
        <f t="shared" si="14"/>
        <v>0</v>
      </c>
      <c r="N156" s="193"/>
    </row>
    <row r="157" spans="1:14" s="10" customFormat="1" ht="36.75" customHeight="1">
      <c r="A157" s="177" t="s">
        <v>277</v>
      </c>
      <c r="B157" s="155" t="s">
        <v>136</v>
      </c>
      <c r="C157" s="155" t="s">
        <v>232</v>
      </c>
      <c r="D157" s="155" t="s">
        <v>343</v>
      </c>
      <c r="E157" s="155" t="s">
        <v>162</v>
      </c>
      <c r="F157" s="155"/>
      <c r="G157" s="172">
        <v>500000</v>
      </c>
      <c r="H157" s="172">
        <v>200000</v>
      </c>
      <c r="I157" s="172"/>
      <c r="J157" s="172"/>
      <c r="K157" s="172"/>
      <c r="L157" s="172"/>
      <c r="M157" s="157">
        <f t="shared" si="14"/>
        <v>500000</v>
      </c>
      <c r="N157" s="194">
        <v>0</v>
      </c>
    </row>
    <row r="158" spans="1:14" s="10" customFormat="1" ht="0.75" customHeight="1">
      <c r="A158" s="76" t="s">
        <v>181</v>
      </c>
      <c r="B158" s="89" t="s">
        <v>136</v>
      </c>
      <c r="C158" s="89" t="s">
        <v>214</v>
      </c>
      <c r="D158" s="89" t="s">
        <v>160</v>
      </c>
      <c r="E158" s="89" t="s">
        <v>115</v>
      </c>
      <c r="F158" s="89" t="s">
        <v>215</v>
      </c>
      <c r="G158" s="66"/>
      <c r="H158" s="66"/>
      <c r="I158" s="66"/>
      <c r="J158" s="66"/>
      <c r="K158" s="66"/>
      <c r="L158" s="66"/>
      <c r="M158" s="161">
        <f t="shared" si="14"/>
        <v>0</v>
      </c>
      <c r="N158" s="193"/>
    </row>
    <row r="159" spans="1:15" s="9" customFormat="1" ht="15.75">
      <c r="A159" s="142" t="s">
        <v>137</v>
      </c>
      <c r="B159" s="113" t="s">
        <v>138</v>
      </c>
      <c r="C159" s="113" t="s">
        <v>108</v>
      </c>
      <c r="D159" s="113" t="s">
        <v>106</v>
      </c>
      <c r="E159" s="113"/>
      <c r="F159" s="113"/>
      <c r="G159" s="53">
        <f aca="true" t="shared" si="27" ref="G159:L159">G160+G171</f>
        <v>112803377.74000001</v>
      </c>
      <c r="H159" s="53">
        <f t="shared" si="27"/>
        <v>607585</v>
      </c>
      <c r="I159" s="53">
        <f t="shared" si="27"/>
        <v>607585</v>
      </c>
      <c r="J159" s="53">
        <f t="shared" si="27"/>
        <v>607585</v>
      </c>
      <c r="K159" s="53">
        <f t="shared" si="27"/>
        <v>607585</v>
      </c>
      <c r="L159" s="53">
        <f t="shared" si="27"/>
        <v>21448691.14</v>
      </c>
      <c r="M159" s="141">
        <f t="shared" si="14"/>
        <v>91354686.60000001</v>
      </c>
      <c r="N159" s="201">
        <f>L159/G159*100</f>
        <v>19.01422773831914</v>
      </c>
      <c r="O159" s="97"/>
    </row>
    <row r="160" spans="1:15" s="96" customFormat="1" ht="15.75">
      <c r="A160" s="178"/>
      <c r="B160" s="16" t="s">
        <v>139</v>
      </c>
      <c r="C160" s="16"/>
      <c r="D160" s="16"/>
      <c r="E160" s="16"/>
      <c r="F160" s="16"/>
      <c r="G160" s="31">
        <f aca="true" t="shared" si="28" ref="G160:L160">G161+G170++G169</f>
        <v>89994093.12</v>
      </c>
      <c r="H160" s="31">
        <f t="shared" si="28"/>
        <v>0</v>
      </c>
      <c r="I160" s="31">
        <f t="shared" si="28"/>
        <v>0</v>
      </c>
      <c r="J160" s="31">
        <f t="shared" si="28"/>
        <v>0</v>
      </c>
      <c r="K160" s="31">
        <f t="shared" si="28"/>
        <v>0</v>
      </c>
      <c r="L160" s="31">
        <f t="shared" si="28"/>
        <v>17042148.14</v>
      </c>
      <c r="M160" s="161">
        <f t="shared" si="14"/>
        <v>72951944.98</v>
      </c>
      <c r="N160" s="202"/>
      <c r="O160" s="95"/>
    </row>
    <row r="161" spans="1:14" s="10" customFormat="1" ht="42" customHeight="1">
      <c r="A161" s="174" t="s">
        <v>278</v>
      </c>
      <c r="B161" s="155" t="s">
        <v>139</v>
      </c>
      <c r="C161" s="155" t="s">
        <v>233</v>
      </c>
      <c r="D161" s="155" t="s">
        <v>160</v>
      </c>
      <c r="E161" s="154"/>
      <c r="F161" s="154"/>
      <c r="G161" s="172">
        <f aca="true" t="shared" si="29" ref="G161:L161">SUM(G162:G168)</f>
        <v>6308392.12</v>
      </c>
      <c r="H161" s="172">
        <f t="shared" si="29"/>
        <v>0</v>
      </c>
      <c r="I161" s="172">
        <f t="shared" si="29"/>
        <v>0</v>
      </c>
      <c r="J161" s="172">
        <f t="shared" si="29"/>
        <v>0</v>
      </c>
      <c r="K161" s="172">
        <f t="shared" si="29"/>
        <v>0</v>
      </c>
      <c r="L161" s="172">
        <f t="shared" si="29"/>
        <v>768772.95</v>
      </c>
      <c r="M161" s="157">
        <f aca="true" t="shared" si="30" ref="M161:M246">G161-L161</f>
        <v>5539619.17</v>
      </c>
      <c r="N161" s="194">
        <f>L161/G161*100</f>
        <v>12.186511798508809</v>
      </c>
    </row>
    <row r="162" spans="1:16" s="10" customFormat="1" ht="25.5" customHeight="1">
      <c r="A162" s="51" t="s">
        <v>293</v>
      </c>
      <c r="B162" s="78" t="s">
        <v>139</v>
      </c>
      <c r="C162" s="78" t="s">
        <v>280</v>
      </c>
      <c r="D162" s="78" t="s">
        <v>160</v>
      </c>
      <c r="E162" s="82" t="s">
        <v>112</v>
      </c>
      <c r="F162" s="38" t="s">
        <v>52</v>
      </c>
      <c r="G162" s="62">
        <v>5489903.12</v>
      </c>
      <c r="H162" s="48"/>
      <c r="I162" s="43"/>
      <c r="J162" s="48"/>
      <c r="K162" s="48"/>
      <c r="L162" s="47">
        <v>570183</v>
      </c>
      <c r="M162" s="145">
        <f t="shared" si="30"/>
        <v>4919720.12</v>
      </c>
      <c r="N162" s="193"/>
      <c r="P162" s="30"/>
    </row>
    <row r="163" spans="1:14" s="10" customFormat="1" ht="15.75">
      <c r="A163" s="51" t="s">
        <v>323</v>
      </c>
      <c r="B163" s="78" t="s">
        <v>139</v>
      </c>
      <c r="C163" s="78" t="s">
        <v>280</v>
      </c>
      <c r="D163" s="78" t="s">
        <v>160</v>
      </c>
      <c r="E163" s="82" t="s">
        <v>113</v>
      </c>
      <c r="F163" s="38" t="s">
        <v>57</v>
      </c>
      <c r="G163" s="62"/>
      <c r="H163" s="48"/>
      <c r="I163" s="43"/>
      <c r="J163" s="48"/>
      <c r="K163" s="48"/>
      <c r="L163" s="47"/>
      <c r="M163" s="145">
        <f>G163-L163</f>
        <v>0</v>
      </c>
      <c r="N163" s="193"/>
    </row>
    <row r="164" spans="1:14" s="10" customFormat="1" ht="15.75">
      <c r="A164" s="51" t="s">
        <v>167</v>
      </c>
      <c r="B164" s="78" t="s">
        <v>139</v>
      </c>
      <c r="C164" s="78" t="s">
        <v>280</v>
      </c>
      <c r="D164" s="78" t="s">
        <v>160</v>
      </c>
      <c r="E164" s="82" t="s">
        <v>117</v>
      </c>
      <c r="F164" s="38" t="s">
        <v>46</v>
      </c>
      <c r="G164" s="62"/>
      <c r="H164" s="48"/>
      <c r="I164" s="43"/>
      <c r="J164" s="48"/>
      <c r="K164" s="48"/>
      <c r="L164" s="47"/>
      <c r="M164" s="145">
        <f t="shared" si="30"/>
        <v>0</v>
      </c>
      <c r="N164" s="193"/>
    </row>
    <row r="165" spans="1:14" s="10" customFormat="1" ht="15.75">
      <c r="A165" s="51" t="s">
        <v>170</v>
      </c>
      <c r="B165" s="78" t="s">
        <v>139</v>
      </c>
      <c r="C165" s="78" t="s">
        <v>235</v>
      </c>
      <c r="D165" s="78" t="s">
        <v>160</v>
      </c>
      <c r="E165" s="82" t="s">
        <v>113</v>
      </c>
      <c r="F165" s="38" t="s">
        <v>57</v>
      </c>
      <c r="G165" s="62">
        <v>270000</v>
      </c>
      <c r="H165" s="48"/>
      <c r="I165" s="43"/>
      <c r="J165" s="48"/>
      <c r="K165" s="48"/>
      <c r="L165" s="47"/>
      <c r="M165" s="145">
        <f t="shared" si="30"/>
        <v>270000</v>
      </c>
      <c r="N165" s="193"/>
    </row>
    <row r="166" spans="1:14" s="10" customFormat="1" ht="15.75">
      <c r="A166" s="51" t="s">
        <v>213</v>
      </c>
      <c r="B166" s="78" t="s">
        <v>139</v>
      </c>
      <c r="C166" s="78" t="s">
        <v>236</v>
      </c>
      <c r="D166" s="78" t="s">
        <v>160</v>
      </c>
      <c r="E166" s="82" t="s">
        <v>113</v>
      </c>
      <c r="F166" s="38" t="s">
        <v>57</v>
      </c>
      <c r="G166" s="62">
        <v>0</v>
      </c>
      <c r="H166" s="48"/>
      <c r="I166" s="43"/>
      <c r="J166" s="48"/>
      <c r="K166" s="48"/>
      <c r="L166" s="47"/>
      <c r="M166" s="145">
        <f t="shared" si="30"/>
        <v>0</v>
      </c>
      <c r="N166" s="193"/>
    </row>
    <row r="167" spans="1:14" s="10" customFormat="1" ht="15.75">
      <c r="A167" s="51" t="s">
        <v>294</v>
      </c>
      <c r="B167" s="78" t="s">
        <v>139</v>
      </c>
      <c r="C167" s="78" t="s">
        <v>295</v>
      </c>
      <c r="D167" s="78" t="s">
        <v>160</v>
      </c>
      <c r="E167" s="82" t="s">
        <v>113</v>
      </c>
      <c r="F167" s="38" t="s">
        <v>57</v>
      </c>
      <c r="G167" s="62">
        <v>249000</v>
      </c>
      <c r="H167" s="48"/>
      <c r="I167" s="43"/>
      <c r="J167" s="48"/>
      <c r="K167" s="48"/>
      <c r="L167" s="47"/>
      <c r="M167" s="145">
        <f t="shared" si="30"/>
        <v>249000</v>
      </c>
      <c r="N167" s="193"/>
    </row>
    <row r="168" spans="1:14" s="10" customFormat="1" ht="15.75">
      <c r="A168" s="51" t="s">
        <v>296</v>
      </c>
      <c r="B168" s="78" t="s">
        <v>139</v>
      </c>
      <c r="C168" s="78" t="s">
        <v>234</v>
      </c>
      <c r="D168" s="78" t="s">
        <v>160</v>
      </c>
      <c r="E168" s="82" t="s">
        <v>113</v>
      </c>
      <c r="F168" s="38" t="s">
        <v>57</v>
      </c>
      <c r="G168" s="62">
        <v>299489</v>
      </c>
      <c r="H168" s="48"/>
      <c r="I168" s="43"/>
      <c r="J168" s="48"/>
      <c r="K168" s="48"/>
      <c r="L168" s="47">
        <v>198589.95</v>
      </c>
      <c r="M168" s="145">
        <f t="shared" si="30"/>
        <v>100899.04999999999</v>
      </c>
      <c r="N168" s="193"/>
    </row>
    <row r="169" spans="1:14" s="10" customFormat="1" ht="124.5" customHeight="1">
      <c r="A169" s="51" t="s">
        <v>329</v>
      </c>
      <c r="B169" s="78" t="s">
        <v>139</v>
      </c>
      <c r="C169" s="78" t="s">
        <v>319</v>
      </c>
      <c r="D169" s="78" t="s">
        <v>343</v>
      </c>
      <c r="E169" s="82" t="s">
        <v>227</v>
      </c>
      <c r="F169" s="38"/>
      <c r="G169" s="62">
        <v>82801000</v>
      </c>
      <c r="H169" s="48"/>
      <c r="I169" s="43"/>
      <c r="J169" s="48"/>
      <c r="K169" s="48"/>
      <c r="L169" s="47">
        <v>16055000</v>
      </c>
      <c r="M169" s="145">
        <f t="shared" si="30"/>
        <v>66746000</v>
      </c>
      <c r="N169" s="193"/>
    </row>
    <row r="170" spans="1:14" s="10" customFormat="1" ht="63.75" customHeight="1">
      <c r="A170" s="51" t="s">
        <v>320</v>
      </c>
      <c r="B170" s="78" t="s">
        <v>139</v>
      </c>
      <c r="C170" s="78" t="s">
        <v>321</v>
      </c>
      <c r="D170" s="78" t="s">
        <v>322</v>
      </c>
      <c r="E170" s="82" t="s">
        <v>115</v>
      </c>
      <c r="F170" s="38" t="s">
        <v>62</v>
      </c>
      <c r="G170" s="62">
        <v>884701</v>
      </c>
      <c r="H170" s="48"/>
      <c r="I170" s="43"/>
      <c r="J170" s="48"/>
      <c r="K170" s="48"/>
      <c r="L170" s="47">
        <v>218375.19</v>
      </c>
      <c r="M170" s="145">
        <f t="shared" si="30"/>
        <v>666325.81</v>
      </c>
      <c r="N170" s="193"/>
    </row>
    <row r="171" spans="1:14" s="10" customFormat="1" ht="22.5" customHeight="1" hidden="1">
      <c r="A171" s="179" t="s">
        <v>171</v>
      </c>
      <c r="B171" s="89" t="s">
        <v>140</v>
      </c>
      <c r="C171" s="180"/>
      <c r="D171" s="180"/>
      <c r="E171" s="181"/>
      <c r="F171" s="55"/>
      <c r="G171" s="66">
        <f aca="true" t="shared" si="31" ref="G171:L171">G172+G176+G197+G198+G199+G200+G195+G193+G175</f>
        <v>22809284.619999997</v>
      </c>
      <c r="H171" s="66">
        <f t="shared" si="31"/>
        <v>607585</v>
      </c>
      <c r="I171" s="66">
        <f t="shared" si="31"/>
        <v>607585</v>
      </c>
      <c r="J171" s="66">
        <f t="shared" si="31"/>
        <v>607585</v>
      </c>
      <c r="K171" s="66">
        <f t="shared" si="31"/>
        <v>607585</v>
      </c>
      <c r="L171" s="66">
        <f t="shared" si="31"/>
        <v>4406543</v>
      </c>
      <c r="M171" s="161">
        <f t="shared" si="30"/>
        <v>18402741.619999997</v>
      </c>
      <c r="N171" s="193"/>
    </row>
    <row r="172" spans="1:14" s="10" customFormat="1" ht="52.5" customHeight="1">
      <c r="A172" s="182" t="s">
        <v>237</v>
      </c>
      <c r="B172" s="155" t="s">
        <v>140</v>
      </c>
      <c r="C172" s="155" t="s">
        <v>297</v>
      </c>
      <c r="D172" s="155" t="s">
        <v>160</v>
      </c>
      <c r="E172" s="154"/>
      <c r="F172" s="154"/>
      <c r="G172" s="172">
        <f aca="true" t="shared" si="32" ref="G172:L172">G173+G174</f>
        <v>500000</v>
      </c>
      <c r="H172" s="172">
        <f t="shared" si="32"/>
        <v>0</v>
      </c>
      <c r="I172" s="172">
        <f t="shared" si="32"/>
        <v>0</v>
      </c>
      <c r="J172" s="172">
        <f t="shared" si="32"/>
        <v>0</v>
      </c>
      <c r="K172" s="172">
        <f t="shared" si="32"/>
        <v>0</v>
      </c>
      <c r="L172" s="172">
        <f t="shared" si="32"/>
        <v>12102</v>
      </c>
      <c r="M172" s="157">
        <f t="shared" si="30"/>
        <v>487898</v>
      </c>
      <c r="N172" s="194">
        <f>L172/G172*100</f>
        <v>2.4204</v>
      </c>
    </row>
    <row r="173" spans="1:14" s="10" customFormat="1" ht="52.5" customHeight="1">
      <c r="A173" s="132" t="s">
        <v>344</v>
      </c>
      <c r="B173" s="108" t="s">
        <v>140</v>
      </c>
      <c r="C173" s="108" t="s">
        <v>297</v>
      </c>
      <c r="D173" s="108" t="s">
        <v>160</v>
      </c>
      <c r="E173" s="108" t="s">
        <v>113</v>
      </c>
      <c r="F173" s="108" t="s">
        <v>57</v>
      </c>
      <c r="G173" s="109">
        <v>400000</v>
      </c>
      <c r="H173" s="112"/>
      <c r="I173" s="112"/>
      <c r="J173" s="112"/>
      <c r="K173" s="112"/>
      <c r="L173" s="66"/>
      <c r="M173" s="145"/>
      <c r="N173" s="193"/>
    </row>
    <row r="174" spans="1:14" s="10" customFormat="1" ht="52.5" customHeight="1">
      <c r="A174" s="132" t="s">
        <v>344</v>
      </c>
      <c r="B174" s="108" t="s">
        <v>140</v>
      </c>
      <c r="C174" s="108" t="s">
        <v>297</v>
      </c>
      <c r="D174" s="108" t="s">
        <v>160</v>
      </c>
      <c r="E174" s="108" t="s">
        <v>116</v>
      </c>
      <c r="F174" s="108" t="s">
        <v>44</v>
      </c>
      <c r="G174" s="109">
        <v>100000</v>
      </c>
      <c r="H174" s="112"/>
      <c r="I174" s="112"/>
      <c r="J174" s="112"/>
      <c r="K174" s="112"/>
      <c r="L174" s="62">
        <v>12102</v>
      </c>
      <c r="M174" s="145">
        <f t="shared" si="30"/>
        <v>87898</v>
      </c>
      <c r="N174" s="193"/>
    </row>
    <row r="175" spans="1:14" s="10" customFormat="1" ht="52.5" customHeight="1">
      <c r="A175" s="132" t="s">
        <v>344</v>
      </c>
      <c r="B175" s="116" t="s">
        <v>140</v>
      </c>
      <c r="C175" s="116" t="s">
        <v>341</v>
      </c>
      <c r="D175" s="116" t="s">
        <v>160</v>
      </c>
      <c r="E175" s="107" t="s">
        <v>117</v>
      </c>
      <c r="F175" s="107" t="s">
        <v>46</v>
      </c>
      <c r="G175" s="112"/>
      <c r="H175" s="112"/>
      <c r="I175" s="112"/>
      <c r="J175" s="112"/>
      <c r="K175" s="112"/>
      <c r="L175" s="66"/>
      <c r="M175" s="145"/>
      <c r="N175" s="193"/>
    </row>
    <row r="176" spans="1:14" s="10" customFormat="1" ht="52.5" customHeight="1">
      <c r="A176" s="182" t="s">
        <v>238</v>
      </c>
      <c r="B176" s="155" t="s">
        <v>140</v>
      </c>
      <c r="C176" s="155" t="s">
        <v>302</v>
      </c>
      <c r="D176" s="155"/>
      <c r="E176" s="154"/>
      <c r="F176" s="154"/>
      <c r="G176" s="172">
        <f aca="true" t="shared" si="33" ref="G176:L176">G182+G186+G187+G188+G191+G192+G177+G180+G194+G181+G179+G178</f>
        <v>17641058.619999997</v>
      </c>
      <c r="H176" s="172">
        <f t="shared" si="33"/>
        <v>607585</v>
      </c>
      <c r="I176" s="172">
        <f t="shared" si="33"/>
        <v>607585</v>
      </c>
      <c r="J176" s="172">
        <f t="shared" si="33"/>
        <v>607585</v>
      </c>
      <c r="K176" s="172">
        <f t="shared" si="33"/>
        <v>607585</v>
      </c>
      <c r="L176" s="172">
        <f t="shared" si="33"/>
        <v>4351873.78</v>
      </c>
      <c r="M176" s="157">
        <f t="shared" si="30"/>
        <v>13289184.839999996</v>
      </c>
      <c r="N176" s="194">
        <f>L176/G176*100</f>
        <v>24.669005833165816</v>
      </c>
    </row>
    <row r="177" spans="1:14" s="10" customFormat="1" ht="36" customHeight="1">
      <c r="A177" s="132" t="s">
        <v>346</v>
      </c>
      <c r="B177" s="108" t="s">
        <v>140</v>
      </c>
      <c r="C177" s="108" t="s">
        <v>298</v>
      </c>
      <c r="D177" s="108" t="s">
        <v>160</v>
      </c>
      <c r="E177" s="108" t="s">
        <v>112</v>
      </c>
      <c r="F177" s="108" t="s">
        <v>52</v>
      </c>
      <c r="G177" s="109">
        <v>496794</v>
      </c>
      <c r="H177" s="112"/>
      <c r="I177" s="112"/>
      <c r="J177" s="112"/>
      <c r="K177" s="112"/>
      <c r="L177" s="66"/>
      <c r="M177" s="145">
        <f t="shared" si="30"/>
        <v>496794</v>
      </c>
      <c r="N177" s="193"/>
    </row>
    <row r="178" spans="1:14" s="10" customFormat="1" ht="36" customHeight="1">
      <c r="A178" s="132" t="s">
        <v>345</v>
      </c>
      <c r="B178" s="108" t="s">
        <v>140</v>
      </c>
      <c r="C178" s="108" t="s">
        <v>298</v>
      </c>
      <c r="D178" s="108" t="s">
        <v>160</v>
      </c>
      <c r="E178" s="108" t="s">
        <v>112</v>
      </c>
      <c r="F178" s="108" t="s">
        <v>53</v>
      </c>
      <c r="G178" s="109">
        <v>3565</v>
      </c>
      <c r="H178" s="112"/>
      <c r="I178" s="112"/>
      <c r="J178" s="112"/>
      <c r="K178" s="112"/>
      <c r="L178" s="66"/>
      <c r="M178" s="145"/>
      <c r="N178" s="193"/>
    </row>
    <row r="179" spans="1:14" s="10" customFormat="1" ht="36" customHeight="1">
      <c r="A179" s="132" t="s">
        <v>345</v>
      </c>
      <c r="B179" s="108" t="s">
        <v>140</v>
      </c>
      <c r="C179" s="108" t="s">
        <v>298</v>
      </c>
      <c r="D179" s="108" t="s">
        <v>160</v>
      </c>
      <c r="E179" s="108" t="s">
        <v>113</v>
      </c>
      <c r="F179" s="108" t="s">
        <v>57</v>
      </c>
      <c r="G179" s="109">
        <v>503206</v>
      </c>
      <c r="H179" s="112"/>
      <c r="I179" s="112"/>
      <c r="J179" s="112"/>
      <c r="K179" s="112"/>
      <c r="L179" s="66"/>
      <c r="M179" s="145"/>
      <c r="N179" s="193"/>
    </row>
    <row r="180" spans="1:14" s="10" customFormat="1" ht="28.5" customHeight="1">
      <c r="A180" s="52" t="s">
        <v>75</v>
      </c>
      <c r="B180" s="108" t="s">
        <v>140</v>
      </c>
      <c r="C180" s="108" t="s">
        <v>298</v>
      </c>
      <c r="D180" s="108" t="s">
        <v>160</v>
      </c>
      <c r="E180" s="108" t="s">
        <v>116</v>
      </c>
      <c r="F180" s="108" t="s">
        <v>44</v>
      </c>
      <c r="G180" s="109">
        <v>2214664</v>
      </c>
      <c r="H180" s="109"/>
      <c r="I180" s="109"/>
      <c r="J180" s="109"/>
      <c r="K180" s="109"/>
      <c r="L180" s="42">
        <v>2164664</v>
      </c>
      <c r="M180" s="145">
        <f t="shared" si="30"/>
        <v>50000</v>
      </c>
      <c r="N180" s="193"/>
    </row>
    <row r="181" spans="1:14" s="10" customFormat="1" ht="28.5" customHeight="1">
      <c r="A181" s="52" t="s">
        <v>167</v>
      </c>
      <c r="B181" s="108" t="s">
        <v>140</v>
      </c>
      <c r="C181" s="108" t="s">
        <v>330</v>
      </c>
      <c r="D181" s="108" t="s">
        <v>160</v>
      </c>
      <c r="E181" s="108" t="s">
        <v>117</v>
      </c>
      <c r="F181" s="108" t="s">
        <v>46</v>
      </c>
      <c r="G181" s="109">
        <v>35050.08</v>
      </c>
      <c r="H181" s="109"/>
      <c r="I181" s="109"/>
      <c r="J181" s="109"/>
      <c r="K181" s="109"/>
      <c r="L181" s="42"/>
      <c r="M181" s="145">
        <f t="shared" si="30"/>
        <v>35050.08</v>
      </c>
      <c r="N181" s="193"/>
    </row>
    <row r="182" spans="1:14" s="10" customFormat="1" ht="21" customHeight="1">
      <c r="A182" s="63" t="s">
        <v>36</v>
      </c>
      <c r="B182" s="37" t="s">
        <v>140</v>
      </c>
      <c r="C182" s="37" t="s">
        <v>239</v>
      </c>
      <c r="D182" s="37" t="s">
        <v>160</v>
      </c>
      <c r="E182" s="37"/>
      <c r="F182" s="75"/>
      <c r="G182" s="105">
        <f aca="true" t="shared" si="34" ref="G182:L182">G183+G184+G185</f>
        <v>3654652</v>
      </c>
      <c r="H182" s="105">
        <f t="shared" si="34"/>
        <v>0</v>
      </c>
      <c r="I182" s="105">
        <f t="shared" si="34"/>
        <v>0</v>
      </c>
      <c r="J182" s="105">
        <f t="shared" si="34"/>
        <v>0</v>
      </c>
      <c r="K182" s="105">
        <f t="shared" si="34"/>
        <v>0</v>
      </c>
      <c r="L182" s="105">
        <f t="shared" si="34"/>
        <v>865932.97</v>
      </c>
      <c r="M182" s="145">
        <f t="shared" si="30"/>
        <v>2788719.0300000003</v>
      </c>
      <c r="N182" s="193"/>
    </row>
    <row r="183" spans="1:14" s="10" customFormat="1" ht="36" customHeight="1">
      <c r="A183" s="51" t="s">
        <v>195</v>
      </c>
      <c r="B183" s="40" t="s">
        <v>140</v>
      </c>
      <c r="C183" s="40" t="s">
        <v>239</v>
      </c>
      <c r="D183" s="40" t="s">
        <v>160</v>
      </c>
      <c r="E183" s="40" t="s">
        <v>111</v>
      </c>
      <c r="F183" s="38" t="s">
        <v>48</v>
      </c>
      <c r="G183" s="109">
        <v>1669747</v>
      </c>
      <c r="H183" s="43"/>
      <c r="I183" s="43"/>
      <c r="J183" s="43"/>
      <c r="K183" s="43"/>
      <c r="L183" s="47">
        <v>538648.97</v>
      </c>
      <c r="M183" s="145">
        <f t="shared" si="30"/>
        <v>1131098.03</v>
      </c>
      <c r="N183" s="193"/>
    </row>
    <row r="184" spans="1:14" s="10" customFormat="1" ht="30">
      <c r="A184" s="51" t="s">
        <v>172</v>
      </c>
      <c r="B184" s="40" t="s">
        <v>140</v>
      </c>
      <c r="C184" s="40" t="s">
        <v>239</v>
      </c>
      <c r="D184" s="40" t="s">
        <v>160</v>
      </c>
      <c r="E184" s="40" t="s">
        <v>112</v>
      </c>
      <c r="F184" s="38" t="s">
        <v>53</v>
      </c>
      <c r="G184" s="109">
        <v>1984905</v>
      </c>
      <c r="H184" s="43"/>
      <c r="I184" s="43"/>
      <c r="J184" s="43"/>
      <c r="K184" s="43"/>
      <c r="L184" s="47">
        <v>327284</v>
      </c>
      <c r="M184" s="145">
        <f t="shared" si="30"/>
        <v>1657621</v>
      </c>
      <c r="N184" s="193"/>
    </row>
    <row r="185" spans="1:14" s="10" customFormat="1" ht="15.75">
      <c r="A185" s="51" t="s">
        <v>75</v>
      </c>
      <c r="B185" s="40" t="s">
        <v>140</v>
      </c>
      <c r="C185" s="40" t="s">
        <v>239</v>
      </c>
      <c r="D185" s="40" t="s">
        <v>160</v>
      </c>
      <c r="E185" s="40" t="s">
        <v>116</v>
      </c>
      <c r="F185" s="38" t="s">
        <v>44</v>
      </c>
      <c r="G185" s="109"/>
      <c r="H185" s="43"/>
      <c r="I185" s="43"/>
      <c r="J185" s="43"/>
      <c r="K185" s="43"/>
      <c r="L185" s="47"/>
      <c r="M185" s="145"/>
      <c r="N185" s="193"/>
    </row>
    <row r="186" spans="1:14" s="10" customFormat="1" ht="33" customHeight="1">
      <c r="A186" s="51" t="s">
        <v>299</v>
      </c>
      <c r="B186" s="40" t="s">
        <v>140</v>
      </c>
      <c r="C186" s="40" t="s">
        <v>240</v>
      </c>
      <c r="D186" s="40" t="s">
        <v>160</v>
      </c>
      <c r="E186" s="40" t="s">
        <v>113</v>
      </c>
      <c r="F186" s="38" t="s">
        <v>57</v>
      </c>
      <c r="G186" s="109">
        <v>523005</v>
      </c>
      <c r="H186" s="109">
        <v>607585</v>
      </c>
      <c r="I186" s="109">
        <v>607585</v>
      </c>
      <c r="J186" s="109">
        <v>607585</v>
      </c>
      <c r="K186" s="109">
        <v>607585</v>
      </c>
      <c r="L186" s="42">
        <v>87167.5</v>
      </c>
      <c r="M186" s="145">
        <f t="shared" si="30"/>
        <v>435837.5</v>
      </c>
      <c r="N186" s="193"/>
    </row>
    <row r="187" spans="1:57" s="14" customFormat="1" ht="15.75">
      <c r="A187" s="51" t="s">
        <v>241</v>
      </c>
      <c r="B187" s="55" t="s">
        <v>140</v>
      </c>
      <c r="C187" s="55" t="s">
        <v>242</v>
      </c>
      <c r="D187" s="55" t="s">
        <v>160</v>
      </c>
      <c r="E187" s="55" t="s">
        <v>112</v>
      </c>
      <c r="F187" s="38" t="s">
        <v>53</v>
      </c>
      <c r="G187" s="109">
        <v>8499662.82</v>
      </c>
      <c r="H187" s="42"/>
      <c r="I187" s="42"/>
      <c r="J187" s="42"/>
      <c r="K187" s="42"/>
      <c r="L187" s="47">
        <v>983716.72</v>
      </c>
      <c r="M187" s="145">
        <f t="shared" si="30"/>
        <v>7515946.100000001</v>
      </c>
      <c r="N187" s="192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spans="1:57" s="14" customFormat="1" ht="15.75">
      <c r="A188" s="51" t="s">
        <v>244</v>
      </c>
      <c r="B188" s="55" t="s">
        <v>140</v>
      </c>
      <c r="C188" s="55" t="s">
        <v>245</v>
      </c>
      <c r="D188" s="55" t="s">
        <v>160</v>
      </c>
      <c r="E188" s="55" t="s">
        <v>113</v>
      </c>
      <c r="F188" s="38" t="s">
        <v>57</v>
      </c>
      <c r="G188" s="109">
        <v>205822.72</v>
      </c>
      <c r="H188" s="42"/>
      <c r="I188" s="42"/>
      <c r="J188" s="42"/>
      <c r="K188" s="42"/>
      <c r="L188" s="47">
        <v>139617.6</v>
      </c>
      <c r="M188" s="145">
        <f t="shared" si="30"/>
        <v>66205.12</v>
      </c>
      <c r="N188" s="192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spans="1:57" s="14" customFormat="1" ht="30">
      <c r="A189" s="51" t="s">
        <v>173</v>
      </c>
      <c r="B189" s="16"/>
      <c r="C189" s="16"/>
      <c r="D189" s="16"/>
      <c r="E189" s="16"/>
      <c r="F189" s="75"/>
      <c r="G189" s="109"/>
      <c r="H189" s="31"/>
      <c r="I189" s="31"/>
      <c r="J189" s="31"/>
      <c r="K189" s="31"/>
      <c r="L189" s="42"/>
      <c r="M189" s="145">
        <f t="shared" si="30"/>
        <v>0</v>
      </c>
      <c r="N189" s="192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spans="1:57" s="14" customFormat="1" ht="15.75">
      <c r="A190" s="125" t="s">
        <v>199</v>
      </c>
      <c r="B190" s="16"/>
      <c r="C190" s="16"/>
      <c r="D190" s="16"/>
      <c r="E190" s="16"/>
      <c r="F190" s="75"/>
      <c r="G190" s="109"/>
      <c r="H190" s="31"/>
      <c r="I190" s="31"/>
      <c r="J190" s="31"/>
      <c r="K190" s="31"/>
      <c r="L190" s="42"/>
      <c r="M190" s="145">
        <f t="shared" si="30"/>
        <v>0</v>
      </c>
      <c r="N190" s="192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spans="1:57" s="14" customFormat="1" ht="45">
      <c r="A191" s="122" t="s">
        <v>246</v>
      </c>
      <c r="B191" s="55" t="s">
        <v>140</v>
      </c>
      <c r="C191" s="55" t="s">
        <v>300</v>
      </c>
      <c r="D191" s="55" t="s">
        <v>160</v>
      </c>
      <c r="E191" s="55" t="s">
        <v>112</v>
      </c>
      <c r="F191" s="38" t="s">
        <v>53</v>
      </c>
      <c r="G191" s="109">
        <v>1404637</v>
      </c>
      <c r="H191" s="31"/>
      <c r="I191" s="31"/>
      <c r="J191" s="31"/>
      <c r="K191" s="31"/>
      <c r="L191" s="42">
        <v>110774.99</v>
      </c>
      <c r="M191" s="145">
        <f t="shared" si="30"/>
        <v>1293862.01</v>
      </c>
      <c r="N191" s="192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spans="1:57" s="14" customFormat="1" ht="15.75">
      <c r="A192" s="122" t="s">
        <v>314</v>
      </c>
      <c r="B192" s="55" t="s">
        <v>140</v>
      </c>
      <c r="C192" s="55" t="s">
        <v>243</v>
      </c>
      <c r="D192" s="55" t="s">
        <v>160</v>
      </c>
      <c r="E192" s="55" t="s">
        <v>112</v>
      </c>
      <c r="F192" s="38" t="s">
        <v>53</v>
      </c>
      <c r="G192" s="109">
        <v>100000</v>
      </c>
      <c r="H192" s="31"/>
      <c r="I192" s="31"/>
      <c r="J192" s="31"/>
      <c r="K192" s="31"/>
      <c r="L192" s="42"/>
      <c r="M192" s="145">
        <f t="shared" si="30"/>
        <v>100000</v>
      </c>
      <c r="N192" s="192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spans="1:57" s="14" customFormat="1" ht="78.75">
      <c r="A193" s="135" t="s">
        <v>325</v>
      </c>
      <c r="B193" s="16" t="s">
        <v>140</v>
      </c>
      <c r="C193" s="16" t="s">
        <v>316</v>
      </c>
      <c r="D193" s="16" t="s">
        <v>160</v>
      </c>
      <c r="E193" s="16" t="s">
        <v>113</v>
      </c>
      <c r="F193" s="75" t="s">
        <v>57</v>
      </c>
      <c r="G193" s="105"/>
      <c r="H193" s="31"/>
      <c r="I193" s="31"/>
      <c r="J193" s="31"/>
      <c r="K193" s="31"/>
      <c r="L193" s="31"/>
      <c r="M193" s="145">
        <f>G193-L193</f>
        <v>0</v>
      </c>
      <c r="N193" s="192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s="14" customFormat="1" ht="94.5">
      <c r="A194" s="135" t="s">
        <v>342</v>
      </c>
      <c r="B194" s="16" t="s">
        <v>140</v>
      </c>
      <c r="C194" s="16" t="s">
        <v>316</v>
      </c>
      <c r="D194" s="16" t="s">
        <v>160</v>
      </c>
      <c r="E194" s="16" t="s">
        <v>116</v>
      </c>
      <c r="F194" s="75" t="s">
        <v>44</v>
      </c>
      <c r="G194" s="105"/>
      <c r="H194" s="31"/>
      <c r="I194" s="31"/>
      <c r="J194" s="31"/>
      <c r="K194" s="31"/>
      <c r="L194" s="31"/>
      <c r="M194" s="145">
        <f t="shared" si="30"/>
        <v>0</v>
      </c>
      <c r="N194" s="192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s="14" customFormat="1" ht="52.5" customHeight="1">
      <c r="A195" s="135" t="s">
        <v>335</v>
      </c>
      <c r="B195" s="16" t="s">
        <v>140</v>
      </c>
      <c r="C195" s="16" t="s">
        <v>336</v>
      </c>
      <c r="D195" s="16" t="s">
        <v>160</v>
      </c>
      <c r="E195" s="16" t="s">
        <v>113</v>
      </c>
      <c r="F195" s="75" t="s">
        <v>57</v>
      </c>
      <c r="G195" s="105">
        <v>596000</v>
      </c>
      <c r="H195" s="31"/>
      <c r="I195" s="31"/>
      <c r="J195" s="31"/>
      <c r="K195" s="31"/>
      <c r="L195" s="31">
        <v>42567.22</v>
      </c>
      <c r="M195" s="145">
        <f t="shared" si="30"/>
        <v>553432.78</v>
      </c>
      <c r="N195" s="192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s="14" customFormat="1" ht="69.75" customHeight="1">
      <c r="A196" s="99" t="s">
        <v>188</v>
      </c>
      <c r="B196" s="16" t="s">
        <v>140</v>
      </c>
      <c r="C196" s="16" t="s">
        <v>247</v>
      </c>
      <c r="D196" s="16" t="s">
        <v>160</v>
      </c>
      <c r="E196" s="16" t="s">
        <v>113</v>
      </c>
      <c r="F196" s="75" t="s">
        <v>57</v>
      </c>
      <c r="G196" s="105">
        <v>0</v>
      </c>
      <c r="H196" s="42"/>
      <c r="I196" s="42"/>
      <c r="J196" s="42"/>
      <c r="K196" s="42"/>
      <c r="L196" s="66"/>
      <c r="M196" s="145">
        <f>G196-L196</f>
        <v>0</v>
      </c>
      <c r="N196" s="192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s="14" customFormat="1" ht="85.5" customHeight="1">
      <c r="A197" s="99" t="s">
        <v>339</v>
      </c>
      <c r="B197" s="16" t="s">
        <v>140</v>
      </c>
      <c r="C197" s="16" t="s">
        <v>247</v>
      </c>
      <c r="D197" s="16" t="s">
        <v>160</v>
      </c>
      <c r="E197" s="16" t="s">
        <v>112</v>
      </c>
      <c r="F197" s="75" t="s">
        <v>52</v>
      </c>
      <c r="G197" s="105">
        <v>2000000</v>
      </c>
      <c r="H197" s="42"/>
      <c r="I197" s="42"/>
      <c r="J197" s="42"/>
      <c r="K197" s="42"/>
      <c r="L197" s="66"/>
      <c r="M197" s="145">
        <f t="shared" si="30"/>
        <v>2000000</v>
      </c>
      <c r="N197" s="192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s="14" customFormat="1" ht="69.75" customHeight="1">
      <c r="A198" s="120" t="s">
        <v>90</v>
      </c>
      <c r="B198" s="55" t="s">
        <v>140</v>
      </c>
      <c r="C198" s="55" t="s">
        <v>248</v>
      </c>
      <c r="D198" s="55" t="s">
        <v>160</v>
      </c>
      <c r="E198" s="55" t="s">
        <v>113</v>
      </c>
      <c r="F198" s="38" t="s">
        <v>57</v>
      </c>
      <c r="G198" s="109">
        <v>65924</v>
      </c>
      <c r="H198" s="42"/>
      <c r="I198" s="42"/>
      <c r="J198" s="42"/>
      <c r="K198" s="42"/>
      <c r="L198" s="66"/>
      <c r="M198" s="145">
        <f t="shared" si="30"/>
        <v>65924</v>
      </c>
      <c r="N198" s="192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s="14" customFormat="1" ht="63.75" customHeight="1">
      <c r="A199" s="99" t="s">
        <v>301</v>
      </c>
      <c r="B199" s="55" t="s">
        <v>140</v>
      </c>
      <c r="C199" s="55" t="s">
        <v>248</v>
      </c>
      <c r="D199" s="55" t="s">
        <v>343</v>
      </c>
      <c r="E199" s="55" t="s">
        <v>227</v>
      </c>
      <c r="F199" s="38"/>
      <c r="G199" s="109">
        <v>2006302</v>
      </c>
      <c r="H199" s="42"/>
      <c r="I199" s="42"/>
      <c r="J199" s="42"/>
      <c r="K199" s="42"/>
      <c r="L199" s="62"/>
      <c r="M199" s="146">
        <f t="shared" si="30"/>
        <v>2006302</v>
      </c>
      <c r="N199" s="192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s="14" customFormat="1" ht="54.75" customHeight="1">
      <c r="A200" s="120" t="s">
        <v>167</v>
      </c>
      <c r="B200" s="55" t="s">
        <v>140</v>
      </c>
      <c r="C200" s="55" t="s">
        <v>248</v>
      </c>
      <c r="D200" s="55" t="s">
        <v>160</v>
      </c>
      <c r="E200" s="55" t="s">
        <v>117</v>
      </c>
      <c r="F200" s="38" t="s">
        <v>46</v>
      </c>
      <c r="G200" s="109"/>
      <c r="H200" s="42"/>
      <c r="I200" s="42"/>
      <c r="J200" s="42"/>
      <c r="K200" s="42"/>
      <c r="L200" s="62"/>
      <c r="M200" s="146">
        <f t="shared" si="30"/>
        <v>0</v>
      </c>
      <c r="N200" s="192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14" s="3" customFormat="1" ht="15.75">
      <c r="A201" s="126" t="s">
        <v>141</v>
      </c>
      <c r="B201" s="113" t="s">
        <v>142</v>
      </c>
      <c r="C201" s="113"/>
      <c r="D201" s="113"/>
      <c r="E201" s="113"/>
      <c r="F201" s="113"/>
      <c r="G201" s="127">
        <f aca="true" t="shared" si="35" ref="G201:L201">G202</f>
        <v>1200000</v>
      </c>
      <c r="H201" s="127">
        <f t="shared" si="35"/>
        <v>0</v>
      </c>
      <c r="I201" s="127">
        <f t="shared" si="35"/>
        <v>0</v>
      </c>
      <c r="J201" s="127">
        <f t="shared" si="35"/>
        <v>0</v>
      </c>
      <c r="K201" s="127">
        <f t="shared" si="35"/>
        <v>0</v>
      </c>
      <c r="L201" s="127">
        <f t="shared" si="35"/>
        <v>291200</v>
      </c>
      <c r="M201" s="141">
        <f t="shared" si="30"/>
        <v>908800</v>
      </c>
      <c r="N201" s="201">
        <f>L201/G201*100</f>
        <v>24.266666666666666</v>
      </c>
    </row>
    <row r="202" spans="1:17" s="98" customFormat="1" ht="60.75">
      <c r="A202" s="177" t="s">
        <v>252</v>
      </c>
      <c r="B202" s="154" t="s">
        <v>143</v>
      </c>
      <c r="C202" s="154" t="s">
        <v>249</v>
      </c>
      <c r="D202" s="154"/>
      <c r="E202" s="154"/>
      <c r="F202" s="154"/>
      <c r="G202" s="156">
        <f aca="true" t="shared" si="36" ref="G202:L202">G203+G206+G207+G208+G205+G204</f>
        <v>1200000</v>
      </c>
      <c r="H202" s="156">
        <f t="shared" si="36"/>
        <v>0</v>
      </c>
      <c r="I202" s="156">
        <f t="shared" si="36"/>
        <v>0</v>
      </c>
      <c r="J202" s="156">
        <f t="shared" si="36"/>
        <v>0</v>
      </c>
      <c r="K202" s="156">
        <f t="shared" si="36"/>
        <v>0</v>
      </c>
      <c r="L202" s="156">
        <f t="shared" si="36"/>
        <v>291200</v>
      </c>
      <c r="M202" s="157">
        <f t="shared" si="30"/>
        <v>908800</v>
      </c>
      <c r="N202" s="203">
        <f>L202/G202*100</f>
        <v>24.266666666666666</v>
      </c>
      <c r="Q202" s="110"/>
    </row>
    <row r="203" spans="1:17" s="98" customFormat="1" ht="15.75">
      <c r="A203" s="52" t="s">
        <v>2</v>
      </c>
      <c r="B203" s="108" t="s">
        <v>143</v>
      </c>
      <c r="C203" s="108" t="s">
        <v>303</v>
      </c>
      <c r="D203" s="108" t="s">
        <v>160</v>
      </c>
      <c r="E203" s="108" t="s">
        <v>115</v>
      </c>
      <c r="F203" s="108" t="s">
        <v>62</v>
      </c>
      <c r="G203" s="109">
        <v>350000</v>
      </c>
      <c r="H203" s="105"/>
      <c r="I203" s="105"/>
      <c r="J203" s="105"/>
      <c r="K203" s="105"/>
      <c r="L203" s="42">
        <v>103500</v>
      </c>
      <c r="M203" s="145">
        <f t="shared" si="30"/>
        <v>246500</v>
      </c>
      <c r="N203" s="197"/>
      <c r="Q203" s="110"/>
    </row>
    <row r="204" spans="1:17" s="98" customFormat="1" ht="15.75">
      <c r="A204" s="52" t="s">
        <v>331</v>
      </c>
      <c r="B204" s="108" t="s">
        <v>143</v>
      </c>
      <c r="C204" s="108" t="s">
        <v>303</v>
      </c>
      <c r="D204" s="108" t="s">
        <v>160</v>
      </c>
      <c r="E204" s="108" t="s">
        <v>117</v>
      </c>
      <c r="F204" s="108" t="s">
        <v>46</v>
      </c>
      <c r="G204" s="109"/>
      <c r="H204" s="105"/>
      <c r="I204" s="105"/>
      <c r="J204" s="105"/>
      <c r="K204" s="105"/>
      <c r="L204" s="42"/>
      <c r="M204" s="145"/>
      <c r="N204" s="197"/>
      <c r="Q204" s="110"/>
    </row>
    <row r="205" spans="1:17" s="98" customFormat="1" ht="30">
      <c r="A205" s="52" t="s">
        <v>23</v>
      </c>
      <c r="B205" s="108" t="s">
        <v>143</v>
      </c>
      <c r="C205" s="108" t="s">
        <v>249</v>
      </c>
      <c r="D205" s="108" t="s">
        <v>162</v>
      </c>
      <c r="E205" s="108" t="s">
        <v>115</v>
      </c>
      <c r="F205" s="108" t="s">
        <v>60</v>
      </c>
      <c r="G205" s="109">
        <v>150000</v>
      </c>
      <c r="H205" s="105"/>
      <c r="I205" s="105"/>
      <c r="J205" s="105"/>
      <c r="K205" s="105"/>
      <c r="L205" s="42"/>
      <c r="M205" s="145"/>
      <c r="N205" s="197"/>
      <c r="Q205" s="110"/>
    </row>
    <row r="206" spans="1:14" s="3" customFormat="1" ht="24.75" customHeight="1">
      <c r="A206" s="44" t="s">
        <v>16</v>
      </c>
      <c r="B206" s="55" t="s">
        <v>143</v>
      </c>
      <c r="C206" s="55" t="s">
        <v>249</v>
      </c>
      <c r="D206" s="55" t="s">
        <v>160</v>
      </c>
      <c r="E206" s="55" t="s">
        <v>110</v>
      </c>
      <c r="F206" s="38" t="s">
        <v>47</v>
      </c>
      <c r="G206" s="42">
        <v>306000</v>
      </c>
      <c r="H206" s="31"/>
      <c r="I206" s="31"/>
      <c r="J206" s="31"/>
      <c r="K206" s="31"/>
      <c r="L206" s="42">
        <v>187700</v>
      </c>
      <c r="M206" s="145">
        <f t="shared" si="30"/>
        <v>118300</v>
      </c>
      <c r="N206" s="192"/>
    </row>
    <row r="207" spans="1:14" s="3" customFormat="1" ht="18.75" customHeight="1">
      <c r="A207" s="122" t="s">
        <v>90</v>
      </c>
      <c r="B207" s="55" t="s">
        <v>143</v>
      </c>
      <c r="C207" s="55" t="s">
        <v>249</v>
      </c>
      <c r="D207" s="55" t="s">
        <v>160</v>
      </c>
      <c r="E207" s="55" t="s">
        <v>113</v>
      </c>
      <c r="F207" s="38" t="s">
        <v>57</v>
      </c>
      <c r="G207" s="42"/>
      <c r="H207" s="31"/>
      <c r="I207" s="31"/>
      <c r="J207" s="31"/>
      <c r="K207" s="31"/>
      <c r="L207" s="42"/>
      <c r="M207" s="145">
        <f t="shared" si="30"/>
        <v>0</v>
      </c>
      <c r="N207" s="192"/>
    </row>
    <row r="208" spans="1:14" s="3" customFormat="1" ht="38.25" customHeight="1">
      <c r="A208" s="52" t="s">
        <v>23</v>
      </c>
      <c r="B208" s="55" t="s">
        <v>143</v>
      </c>
      <c r="C208" s="55" t="s">
        <v>249</v>
      </c>
      <c r="D208" s="55" t="s">
        <v>160</v>
      </c>
      <c r="E208" s="55" t="s">
        <v>115</v>
      </c>
      <c r="F208" s="38" t="s">
        <v>60</v>
      </c>
      <c r="G208" s="42">
        <v>394000</v>
      </c>
      <c r="H208" s="31"/>
      <c r="I208" s="31"/>
      <c r="J208" s="31"/>
      <c r="K208" s="31"/>
      <c r="L208" s="42"/>
      <c r="M208" s="145">
        <f t="shared" si="30"/>
        <v>394000</v>
      </c>
      <c r="N208" s="192"/>
    </row>
    <row r="209" spans="1:14" s="3" customFormat="1" ht="35.25" customHeight="1">
      <c r="A209" s="143" t="s">
        <v>250</v>
      </c>
      <c r="B209" s="113" t="s">
        <v>144</v>
      </c>
      <c r="C209" s="113"/>
      <c r="D209" s="113"/>
      <c r="E209" s="114"/>
      <c r="F209" s="114"/>
      <c r="G209" s="53">
        <f aca="true" t="shared" si="37" ref="G209:L209">G210</f>
        <v>4309920</v>
      </c>
      <c r="H209" s="53">
        <f t="shared" si="37"/>
        <v>0</v>
      </c>
      <c r="I209" s="53">
        <f t="shared" si="37"/>
        <v>0</v>
      </c>
      <c r="J209" s="53">
        <f t="shared" si="37"/>
        <v>0</v>
      </c>
      <c r="K209" s="53">
        <f t="shared" si="37"/>
        <v>0</v>
      </c>
      <c r="L209" s="53">
        <f t="shared" si="37"/>
        <v>136120</v>
      </c>
      <c r="M209" s="141">
        <f t="shared" si="30"/>
        <v>4173800</v>
      </c>
      <c r="N209" s="201">
        <f>L209/G209*100</f>
        <v>3.158295281582953</v>
      </c>
    </row>
    <row r="210" spans="1:14" s="3" customFormat="1" ht="57.75" customHeight="1">
      <c r="A210" s="177" t="s">
        <v>251</v>
      </c>
      <c r="B210" s="155" t="s">
        <v>145</v>
      </c>
      <c r="C210" s="155" t="s">
        <v>253</v>
      </c>
      <c r="D210" s="155"/>
      <c r="E210" s="155"/>
      <c r="F210" s="155"/>
      <c r="G210" s="172">
        <f aca="true" t="shared" si="38" ref="G210:L210">G211+G212+G213+G214+G216+G217+G215</f>
        <v>4309920</v>
      </c>
      <c r="H210" s="172">
        <f t="shared" si="38"/>
        <v>0</v>
      </c>
      <c r="I210" s="172">
        <f t="shared" si="38"/>
        <v>0</v>
      </c>
      <c r="J210" s="172">
        <f t="shared" si="38"/>
        <v>0</v>
      </c>
      <c r="K210" s="172">
        <f t="shared" si="38"/>
        <v>0</v>
      </c>
      <c r="L210" s="172">
        <f t="shared" si="38"/>
        <v>136120</v>
      </c>
      <c r="M210" s="157">
        <f t="shared" si="30"/>
        <v>4173800</v>
      </c>
      <c r="N210" s="203">
        <f>L210/G210*100</f>
        <v>3.158295281582953</v>
      </c>
    </row>
    <row r="211" spans="1:14" s="3" customFormat="1" ht="29.25" customHeight="1">
      <c r="A211" s="44" t="s">
        <v>16</v>
      </c>
      <c r="B211" s="40" t="s">
        <v>145</v>
      </c>
      <c r="C211" s="55" t="s">
        <v>254</v>
      </c>
      <c r="D211" s="55" t="s">
        <v>160</v>
      </c>
      <c r="E211" s="56" t="s">
        <v>110</v>
      </c>
      <c r="F211" s="38" t="s">
        <v>47</v>
      </c>
      <c r="G211" s="73">
        <v>330250</v>
      </c>
      <c r="H211" s="90"/>
      <c r="I211" s="90"/>
      <c r="J211" s="90"/>
      <c r="K211" s="90"/>
      <c r="L211" s="62"/>
      <c r="M211" s="145">
        <f t="shared" si="30"/>
        <v>330250</v>
      </c>
      <c r="N211" s="192"/>
    </row>
    <row r="212" spans="1:14" s="3" customFormat="1" ht="30.75" customHeight="1">
      <c r="A212" s="52" t="s">
        <v>305</v>
      </c>
      <c r="B212" s="40" t="s">
        <v>145</v>
      </c>
      <c r="C212" s="55" t="s">
        <v>254</v>
      </c>
      <c r="D212" s="55" t="s">
        <v>160</v>
      </c>
      <c r="E212" s="56" t="s">
        <v>115</v>
      </c>
      <c r="F212" s="38" t="s">
        <v>62</v>
      </c>
      <c r="G212" s="73">
        <v>200000</v>
      </c>
      <c r="H212" s="43"/>
      <c r="I212" s="43"/>
      <c r="J212" s="43"/>
      <c r="K212" s="43"/>
      <c r="L212" s="47">
        <v>79700</v>
      </c>
      <c r="M212" s="145">
        <f t="shared" si="30"/>
        <v>120300</v>
      </c>
      <c r="N212" s="192"/>
    </row>
    <row r="213" spans="1:14" s="3" customFormat="1" ht="30.75" customHeight="1">
      <c r="A213" s="52" t="s">
        <v>304</v>
      </c>
      <c r="B213" s="40" t="s">
        <v>145</v>
      </c>
      <c r="C213" s="55" t="s">
        <v>255</v>
      </c>
      <c r="D213" s="55" t="s">
        <v>160</v>
      </c>
      <c r="E213" s="56" t="s">
        <v>113</v>
      </c>
      <c r="F213" s="38" t="s">
        <v>54</v>
      </c>
      <c r="G213" s="73">
        <v>85000</v>
      </c>
      <c r="H213" s="43"/>
      <c r="I213" s="43"/>
      <c r="J213" s="43"/>
      <c r="K213" s="43"/>
      <c r="L213" s="47"/>
      <c r="M213" s="145">
        <f t="shared" si="30"/>
        <v>85000</v>
      </c>
      <c r="N213" s="192"/>
    </row>
    <row r="214" spans="1:14" s="3" customFormat="1" ht="30.75" customHeight="1">
      <c r="A214" s="52" t="s">
        <v>90</v>
      </c>
      <c r="B214" s="40" t="s">
        <v>145</v>
      </c>
      <c r="C214" s="55" t="s">
        <v>255</v>
      </c>
      <c r="D214" s="55" t="s">
        <v>160</v>
      </c>
      <c r="E214" s="56" t="s">
        <v>113</v>
      </c>
      <c r="F214" s="38" t="s">
        <v>57</v>
      </c>
      <c r="G214" s="73">
        <v>576210</v>
      </c>
      <c r="H214" s="43"/>
      <c r="I214" s="43"/>
      <c r="J214" s="43"/>
      <c r="K214" s="43"/>
      <c r="L214" s="47">
        <v>46500</v>
      </c>
      <c r="M214" s="145">
        <f t="shared" si="30"/>
        <v>529710</v>
      </c>
      <c r="N214" s="192"/>
    </row>
    <row r="215" spans="1:14" s="3" customFormat="1" ht="30.75" customHeight="1">
      <c r="A215" s="52" t="s">
        <v>23</v>
      </c>
      <c r="B215" s="40" t="s">
        <v>145</v>
      </c>
      <c r="C215" s="55" t="s">
        <v>255</v>
      </c>
      <c r="D215" s="55" t="s">
        <v>162</v>
      </c>
      <c r="E215" s="56" t="s">
        <v>115</v>
      </c>
      <c r="F215" s="38" t="s">
        <v>60</v>
      </c>
      <c r="G215" s="73"/>
      <c r="H215" s="43"/>
      <c r="I215" s="43"/>
      <c r="J215" s="43"/>
      <c r="K215" s="43"/>
      <c r="L215" s="47"/>
      <c r="M215" s="145">
        <f>G215-L215</f>
        <v>0</v>
      </c>
      <c r="N215" s="192"/>
    </row>
    <row r="216" spans="1:14" s="3" customFormat="1" ht="30.75" customHeight="1">
      <c r="A216" s="52" t="s">
        <v>23</v>
      </c>
      <c r="B216" s="40" t="s">
        <v>145</v>
      </c>
      <c r="C216" s="55" t="s">
        <v>255</v>
      </c>
      <c r="D216" s="55" t="s">
        <v>160</v>
      </c>
      <c r="E216" s="56" t="s">
        <v>115</v>
      </c>
      <c r="F216" s="38" t="s">
        <v>60</v>
      </c>
      <c r="G216" s="73">
        <v>3118460</v>
      </c>
      <c r="H216" s="43"/>
      <c r="I216" s="43"/>
      <c r="J216" s="43"/>
      <c r="K216" s="43"/>
      <c r="L216" s="47">
        <v>9920</v>
      </c>
      <c r="M216" s="145">
        <f t="shared" si="30"/>
        <v>3108540</v>
      </c>
      <c r="N216" s="192"/>
    </row>
    <row r="217" spans="1:14" s="3" customFormat="1" ht="30.75" customHeight="1">
      <c r="A217" s="52" t="s">
        <v>75</v>
      </c>
      <c r="B217" s="40" t="s">
        <v>145</v>
      </c>
      <c r="C217" s="55" t="s">
        <v>255</v>
      </c>
      <c r="D217" s="55" t="s">
        <v>160</v>
      </c>
      <c r="E217" s="56" t="s">
        <v>116</v>
      </c>
      <c r="F217" s="38" t="s">
        <v>44</v>
      </c>
      <c r="G217" s="73"/>
      <c r="H217" s="43"/>
      <c r="I217" s="43"/>
      <c r="J217" s="43"/>
      <c r="K217" s="43"/>
      <c r="L217" s="47"/>
      <c r="M217" s="145">
        <f t="shared" si="30"/>
        <v>0</v>
      </c>
      <c r="N217" s="192"/>
    </row>
    <row r="218" spans="1:14" s="3" customFormat="1" ht="15.75">
      <c r="A218" s="144" t="s">
        <v>147</v>
      </c>
      <c r="B218" s="113" t="s">
        <v>10</v>
      </c>
      <c r="C218" s="114" t="s">
        <v>108</v>
      </c>
      <c r="D218" s="114" t="s">
        <v>106</v>
      </c>
      <c r="E218" s="114"/>
      <c r="F218" s="114"/>
      <c r="G218" s="53">
        <f>G219+G225+G231+G232+G229</f>
        <v>22986748.21</v>
      </c>
      <c r="H218" s="53">
        <f aca="true" t="shared" si="39" ref="H218:M218">H219+H225+H231+H232+H229</f>
        <v>0</v>
      </c>
      <c r="I218" s="53">
        <f t="shared" si="39"/>
        <v>0</v>
      </c>
      <c r="J218" s="53">
        <f t="shared" si="39"/>
        <v>0</v>
      </c>
      <c r="K218" s="53">
        <f t="shared" si="39"/>
        <v>0</v>
      </c>
      <c r="L218" s="53">
        <f t="shared" si="39"/>
        <v>563069.96</v>
      </c>
      <c r="M218" s="53">
        <f t="shared" si="39"/>
        <v>22423678.25</v>
      </c>
      <c r="N218" s="201">
        <f>L218/G218*100</f>
        <v>2.4495416004732924</v>
      </c>
    </row>
    <row r="219" spans="1:14" s="3" customFormat="1" ht="60.75">
      <c r="A219" s="177" t="s">
        <v>256</v>
      </c>
      <c r="B219" s="154" t="s">
        <v>148</v>
      </c>
      <c r="C219" s="175"/>
      <c r="D219" s="175"/>
      <c r="E219" s="175"/>
      <c r="F219" s="175"/>
      <c r="G219" s="156">
        <f aca="true" t="shared" si="40" ref="G219:L219">G220+G221+G222+G223+G224</f>
        <v>2000000</v>
      </c>
      <c r="H219" s="156">
        <f t="shared" si="40"/>
        <v>0</v>
      </c>
      <c r="I219" s="156">
        <f t="shared" si="40"/>
        <v>0</v>
      </c>
      <c r="J219" s="156">
        <f t="shared" si="40"/>
        <v>0</v>
      </c>
      <c r="K219" s="156">
        <f t="shared" si="40"/>
        <v>0</v>
      </c>
      <c r="L219" s="156">
        <f t="shared" si="40"/>
        <v>336131.96</v>
      </c>
      <c r="M219" s="157">
        <f t="shared" si="30"/>
        <v>1663868.04</v>
      </c>
      <c r="N219" s="203">
        <f>L219/G219*100</f>
        <v>16.806598</v>
      </c>
    </row>
    <row r="220" spans="1:14" s="103" customFormat="1" ht="15.75">
      <c r="A220" s="134" t="s">
        <v>337</v>
      </c>
      <c r="B220" s="108" t="s">
        <v>148</v>
      </c>
      <c r="C220" s="108" t="s">
        <v>332</v>
      </c>
      <c r="D220" s="108" t="s">
        <v>160</v>
      </c>
      <c r="E220" s="108" t="s">
        <v>112</v>
      </c>
      <c r="F220" s="108" t="s">
        <v>52</v>
      </c>
      <c r="G220" s="109"/>
      <c r="H220" s="105"/>
      <c r="I220" s="105"/>
      <c r="J220" s="105"/>
      <c r="K220" s="105"/>
      <c r="L220" s="42"/>
      <c r="M220" s="145">
        <f t="shared" si="30"/>
        <v>0</v>
      </c>
      <c r="N220" s="197"/>
    </row>
    <row r="221" spans="1:14" s="103" customFormat="1" ht="15.75">
      <c r="A221" s="134" t="s">
        <v>167</v>
      </c>
      <c r="B221" s="108" t="s">
        <v>148</v>
      </c>
      <c r="C221" s="108" t="s">
        <v>257</v>
      </c>
      <c r="D221" s="108" t="s">
        <v>160</v>
      </c>
      <c r="E221" s="108" t="s">
        <v>117</v>
      </c>
      <c r="F221" s="108" t="s">
        <v>46</v>
      </c>
      <c r="G221" s="109">
        <v>200000</v>
      </c>
      <c r="H221" s="105"/>
      <c r="I221" s="105"/>
      <c r="J221" s="105"/>
      <c r="K221" s="105"/>
      <c r="L221" s="42"/>
      <c r="M221" s="145">
        <f t="shared" si="30"/>
        <v>200000</v>
      </c>
      <c r="N221" s="197"/>
    </row>
    <row r="222" spans="1:14" s="3" customFormat="1" ht="45">
      <c r="A222" s="44" t="s">
        <v>196</v>
      </c>
      <c r="B222" s="78" t="s">
        <v>148</v>
      </c>
      <c r="C222" s="78" t="s">
        <v>257</v>
      </c>
      <c r="D222" s="78" t="s">
        <v>185</v>
      </c>
      <c r="E222" s="40" t="s">
        <v>186</v>
      </c>
      <c r="F222" s="38"/>
      <c r="G222" s="42">
        <v>600000</v>
      </c>
      <c r="H222" s="43"/>
      <c r="I222" s="43"/>
      <c r="J222" s="43"/>
      <c r="K222" s="43"/>
      <c r="L222" s="62">
        <v>120481.96</v>
      </c>
      <c r="M222" s="145">
        <f t="shared" si="30"/>
        <v>479518.04</v>
      </c>
      <c r="N222" s="192"/>
    </row>
    <row r="223" spans="1:14" s="3" customFormat="1" ht="30">
      <c r="A223" s="44" t="s">
        <v>279</v>
      </c>
      <c r="B223" s="78" t="s">
        <v>148</v>
      </c>
      <c r="C223" s="78" t="s">
        <v>257</v>
      </c>
      <c r="D223" s="78" t="s">
        <v>175</v>
      </c>
      <c r="E223" s="40" t="s">
        <v>114</v>
      </c>
      <c r="F223" s="38" t="s">
        <v>64</v>
      </c>
      <c r="G223" s="42">
        <v>1200000</v>
      </c>
      <c r="H223" s="43"/>
      <c r="I223" s="43"/>
      <c r="J223" s="43"/>
      <c r="K223" s="43"/>
      <c r="L223" s="62">
        <v>215650</v>
      </c>
      <c r="M223" s="145">
        <f>G223-L223</f>
        <v>984350</v>
      </c>
      <c r="N223" s="192"/>
    </row>
    <row r="224" spans="1:14" s="3" customFormat="1" ht="15.75">
      <c r="A224" s="44" t="s">
        <v>167</v>
      </c>
      <c r="B224" s="78" t="s">
        <v>148</v>
      </c>
      <c r="C224" s="78" t="s">
        <v>257</v>
      </c>
      <c r="D224" s="78" t="s">
        <v>160</v>
      </c>
      <c r="E224" s="40" t="s">
        <v>115</v>
      </c>
      <c r="F224" s="38" t="s">
        <v>60</v>
      </c>
      <c r="G224" s="42"/>
      <c r="H224" s="43"/>
      <c r="I224" s="43"/>
      <c r="J224" s="43"/>
      <c r="K224" s="43"/>
      <c r="L224" s="62"/>
      <c r="M224" s="145">
        <f t="shared" si="30"/>
        <v>0</v>
      </c>
      <c r="N224" s="192"/>
    </row>
    <row r="225" spans="1:14" s="3" customFormat="1" ht="33.75" customHeight="1">
      <c r="A225" s="130" t="s">
        <v>258</v>
      </c>
      <c r="B225" s="183" t="s">
        <v>148</v>
      </c>
      <c r="C225" s="183" t="s">
        <v>307</v>
      </c>
      <c r="D225" s="183"/>
      <c r="E225" s="184"/>
      <c r="F225" s="154"/>
      <c r="G225" s="156">
        <f aca="true" t="shared" si="41" ref="G225:L225">G226+G227+G228</f>
        <v>18934465.21</v>
      </c>
      <c r="H225" s="156">
        <f t="shared" si="41"/>
        <v>0</v>
      </c>
      <c r="I225" s="156">
        <f t="shared" si="41"/>
        <v>0</v>
      </c>
      <c r="J225" s="156">
        <f t="shared" si="41"/>
        <v>0</v>
      </c>
      <c r="K225" s="156">
        <f t="shared" si="41"/>
        <v>0</v>
      </c>
      <c r="L225" s="156">
        <f t="shared" si="41"/>
        <v>0</v>
      </c>
      <c r="M225" s="157">
        <f t="shared" si="30"/>
        <v>18934465.21</v>
      </c>
      <c r="N225" s="203">
        <f>L225/G225*100</f>
        <v>0</v>
      </c>
    </row>
    <row r="226" spans="1:14" s="3" customFormat="1" ht="35.25" customHeight="1">
      <c r="A226" s="44" t="s">
        <v>306</v>
      </c>
      <c r="B226" s="94" t="s">
        <v>148</v>
      </c>
      <c r="C226" s="94" t="s">
        <v>259</v>
      </c>
      <c r="D226" s="94" t="s">
        <v>260</v>
      </c>
      <c r="E226" s="94" t="s">
        <v>114</v>
      </c>
      <c r="F226" s="38" t="s">
        <v>261</v>
      </c>
      <c r="G226" s="109">
        <v>4407124.79</v>
      </c>
      <c r="H226" s="105"/>
      <c r="I226" s="105"/>
      <c r="J226" s="105"/>
      <c r="K226" s="105"/>
      <c r="L226" s="31"/>
      <c r="M226" s="145">
        <f t="shared" si="30"/>
        <v>4407124.79</v>
      </c>
      <c r="N226" s="192"/>
    </row>
    <row r="227" spans="1:14" s="3" customFormat="1" ht="35.25" customHeight="1">
      <c r="A227" s="44" t="s">
        <v>308</v>
      </c>
      <c r="B227" s="94" t="s">
        <v>148</v>
      </c>
      <c r="C227" s="94" t="s">
        <v>309</v>
      </c>
      <c r="D227" s="94" t="s">
        <v>160</v>
      </c>
      <c r="E227" s="94" t="s">
        <v>116</v>
      </c>
      <c r="F227" s="38" t="s">
        <v>44</v>
      </c>
      <c r="G227" s="109"/>
      <c r="H227" s="105"/>
      <c r="I227" s="105"/>
      <c r="J227" s="105"/>
      <c r="K227" s="105"/>
      <c r="L227" s="31"/>
      <c r="M227" s="145">
        <f t="shared" si="30"/>
        <v>0</v>
      </c>
      <c r="N227" s="192"/>
    </row>
    <row r="228" spans="1:14" s="3" customFormat="1" ht="35.25" customHeight="1">
      <c r="A228" s="44" t="s">
        <v>308</v>
      </c>
      <c r="B228" s="94" t="s">
        <v>148</v>
      </c>
      <c r="C228" s="94" t="s">
        <v>309</v>
      </c>
      <c r="D228" s="94" t="s">
        <v>347</v>
      </c>
      <c r="E228" s="94" t="s">
        <v>115</v>
      </c>
      <c r="F228" s="38" t="s">
        <v>62</v>
      </c>
      <c r="G228" s="109">
        <v>14527340.42</v>
      </c>
      <c r="H228" s="105"/>
      <c r="I228" s="105"/>
      <c r="J228" s="105"/>
      <c r="K228" s="105"/>
      <c r="L228" s="42"/>
      <c r="M228" s="145">
        <f t="shared" si="30"/>
        <v>14527340.42</v>
      </c>
      <c r="N228" s="192"/>
    </row>
    <row r="229" spans="1:14" s="3" customFormat="1" ht="60.75" customHeight="1">
      <c r="A229" s="44" t="s">
        <v>262</v>
      </c>
      <c r="B229" s="94" t="s">
        <v>148</v>
      </c>
      <c r="C229" s="93" t="s">
        <v>221</v>
      </c>
      <c r="D229" s="93" t="s">
        <v>175</v>
      </c>
      <c r="E229" s="94" t="s">
        <v>114</v>
      </c>
      <c r="F229" s="38" t="s">
        <v>64</v>
      </c>
      <c r="G229" s="109">
        <v>1300000</v>
      </c>
      <c r="H229" s="105"/>
      <c r="I229" s="105"/>
      <c r="J229" s="105"/>
      <c r="K229" s="105"/>
      <c r="L229" s="42"/>
      <c r="M229" s="145">
        <f t="shared" si="30"/>
        <v>1300000</v>
      </c>
      <c r="N229" s="192"/>
    </row>
    <row r="230" spans="1:14" s="3" customFormat="1" ht="60.75" customHeight="1">
      <c r="A230" s="44" t="s">
        <v>312</v>
      </c>
      <c r="B230" s="94" t="s">
        <v>148</v>
      </c>
      <c r="C230" s="93" t="s">
        <v>224</v>
      </c>
      <c r="D230" s="93" t="s">
        <v>160</v>
      </c>
      <c r="E230" s="94" t="s">
        <v>112</v>
      </c>
      <c r="F230" s="133" t="s">
        <v>52</v>
      </c>
      <c r="G230" s="129"/>
      <c r="H230" s="124"/>
      <c r="I230" s="124"/>
      <c r="J230" s="124"/>
      <c r="K230" s="124"/>
      <c r="L230" s="138"/>
      <c r="M230" s="145">
        <f t="shared" si="30"/>
        <v>0</v>
      </c>
      <c r="N230" s="192"/>
    </row>
    <row r="231" spans="1:14" s="3" customFormat="1" ht="60.75" customHeight="1">
      <c r="A231" s="44" t="s">
        <v>311</v>
      </c>
      <c r="B231" s="94" t="s">
        <v>148</v>
      </c>
      <c r="C231" s="93" t="s">
        <v>224</v>
      </c>
      <c r="D231" s="93" t="s">
        <v>310</v>
      </c>
      <c r="E231" s="94" t="s">
        <v>114</v>
      </c>
      <c r="F231" s="133" t="s">
        <v>64</v>
      </c>
      <c r="G231" s="129">
        <v>282283</v>
      </c>
      <c r="H231" s="124"/>
      <c r="I231" s="124"/>
      <c r="J231" s="124"/>
      <c r="K231" s="124"/>
      <c r="L231" s="138">
        <v>154938</v>
      </c>
      <c r="M231" s="145">
        <f t="shared" si="30"/>
        <v>127345</v>
      </c>
      <c r="N231" s="192"/>
    </row>
    <row r="232" spans="1:14" s="3" customFormat="1" ht="81.75" customHeight="1">
      <c r="A232" s="177" t="s">
        <v>334</v>
      </c>
      <c r="B232" s="184" t="s">
        <v>71</v>
      </c>
      <c r="C232" s="183" t="s">
        <v>263</v>
      </c>
      <c r="D232" s="183" t="s">
        <v>175</v>
      </c>
      <c r="E232" s="184" t="s">
        <v>113</v>
      </c>
      <c r="F232" s="185" t="s">
        <v>57</v>
      </c>
      <c r="G232" s="186">
        <v>470000</v>
      </c>
      <c r="H232" s="186"/>
      <c r="I232" s="186"/>
      <c r="J232" s="186"/>
      <c r="K232" s="186"/>
      <c r="L232" s="186">
        <v>72000</v>
      </c>
      <c r="M232" s="157">
        <f t="shared" si="30"/>
        <v>398000</v>
      </c>
      <c r="N232" s="203">
        <f>L232/G232*100</f>
        <v>15.319148936170212</v>
      </c>
    </row>
    <row r="233" spans="1:14" s="3" customFormat="1" ht="27" customHeight="1">
      <c r="A233" s="144" t="s">
        <v>37</v>
      </c>
      <c r="B233" s="113" t="s">
        <v>150</v>
      </c>
      <c r="C233" s="113" t="s">
        <v>146</v>
      </c>
      <c r="D233" s="113" t="s">
        <v>160</v>
      </c>
      <c r="E233" s="113"/>
      <c r="F233" s="187"/>
      <c r="G233" s="188">
        <f aca="true" t="shared" si="42" ref="G233:L233">G234</f>
        <v>2300000</v>
      </c>
      <c r="H233" s="188">
        <f t="shared" si="42"/>
        <v>0</v>
      </c>
      <c r="I233" s="188">
        <f t="shared" si="42"/>
        <v>0</v>
      </c>
      <c r="J233" s="188">
        <f t="shared" si="42"/>
        <v>0</v>
      </c>
      <c r="K233" s="188">
        <f t="shared" si="42"/>
        <v>0</v>
      </c>
      <c r="L233" s="188">
        <f t="shared" si="42"/>
        <v>129240</v>
      </c>
      <c r="M233" s="141">
        <f t="shared" si="30"/>
        <v>2170760</v>
      </c>
      <c r="N233" s="201">
        <f>L233/G233*100</f>
        <v>5.619130434782608</v>
      </c>
    </row>
    <row r="234" spans="1:14" s="3" customFormat="1" ht="76.5" customHeight="1">
      <c r="A234" s="177" t="s">
        <v>264</v>
      </c>
      <c r="B234" s="154" t="s">
        <v>52</v>
      </c>
      <c r="C234" s="154"/>
      <c r="D234" s="154"/>
      <c r="E234" s="154"/>
      <c r="F234" s="154"/>
      <c r="G234" s="156">
        <f aca="true" t="shared" si="43" ref="G234:L234">G237+G238+G240+G242+G243+G239+G241+G235+G236</f>
        <v>2300000</v>
      </c>
      <c r="H234" s="156">
        <f t="shared" si="43"/>
        <v>0</v>
      </c>
      <c r="I234" s="156">
        <f t="shared" si="43"/>
        <v>0</v>
      </c>
      <c r="J234" s="156">
        <f t="shared" si="43"/>
        <v>0</v>
      </c>
      <c r="K234" s="156">
        <f t="shared" si="43"/>
        <v>0</v>
      </c>
      <c r="L234" s="156">
        <f t="shared" si="43"/>
        <v>129240</v>
      </c>
      <c r="M234" s="157">
        <f t="shared" si="30"/>
        <v>2170760</v>
      </c>
      <c r="N234" s="203">
        <f>L234/G234*100</f>
        <v>5.619130434782608</v>
      </c>
    </row>
    <row r="235" spans="1:14" s="3" customFormat="1" ht="42.75" customHeight="1">
      <c r="A235" s="134" t="s">
        <v>348</v>
      </c>
      <c r="B235" s="108" t="s">
        <v>52</v>
      </c>
      <c r="C235" s="108" t="s">
        <v>266</v>
      </c>
      <c r="D235" s="108" t="s">
        <v>349</v>
      </c>
      <c r="E235" s="108" t="s">
        <v>113</v>
      </c>
      <c r="F235" s="108" t="s">
        <v>57</v>
      </c>
      <c r="G235" s="109">
        <v>352000</v>
      </c>
      <c r="H235" s="109"/>
      <c r="I235" s="109"/>
      <c r="J235" s="109"/>
      <c r="K235" s="109"/>
      <c r="L235" s="109">
        <v>50000</v>
      </c>
      <c r="M235" s="150"/>
      <c r="N235" s="192"/>
    </row>
    <row r="236" spans="1:14" s="3" customFormat="1" ht="42.75" customHeight="1">
      <c r="A236" s="134" t="s">
        <v>350</v>
      </c>
      <c r="B236" s="108" t="s">
        <v>52</v>
      </c>
      <c r="C236" s="108" t="s">
        <v>266</v>
      </c>
      <c r="D236" s="108" t="s">
        <v>349</v>
      </c>
      <c r="E236" s="108" t="s">
        <v>115</v>
      </c>
      <c r="F236" s="108" t="s">
        <v>62</v>
      </c>
      <c r="G236" s="109">
        <v>160000</v>
      </c>
      <c r="H236" s="109"/>
      <c r="I236" s="109"/>
      <c r="J236" s="109"/>
      <c r="K236" s="109"/>
      <c r="L236" s="109">
        <v>42550</v>
      </c>
      <c r="M236" s="150"/>
      <c r="N236" s="192"/>
    </row>
    <row r="237" spans="1:14" s="3" customFormat="1" ht="18.75" customHeight="1">
      <c r="A237" s="122" t="s">
        <v>205</v>
      </c>
      <c r="B237" s="108" t="s">
        <v>52</v>
      </c>
      <c r="C237" s="55" t="s">
        <v>146</v>
      </c>
      <c r="D237" s="55" t="s">
        <v>162</v>
      </c>
      <c r="E237" s="108" t="s">
        <v>115</v>
      </c>
      <c r="F237" s="108" t="s">
        <v>60</v>
      </c>
      <c r="G237" s="109"/>
      <c r="H237" s="105"/>
      <c r="I237" s="105"/>
      <c r="J237" s="105"/>
      <c r="K237" s="105"/>
      <c r="L237" s="109"/>
      <c r="M237" s="145">
        <f t="shared" si="30"/>
        <v>0</v>
      </c>
      <c r="N237" s="192"/>
    </row>
    <row r="238" spans="1:14" s="3" customFormat="1" ht="18.75" customHeight="1">
      <c r="A238" s="52" t="s">
        <v>155</v>
      </c>
      <c r="B238" s="55" t="s">
        <v>52</v>
      </c>
      <c r="C238" s="55" t="s">
        <v>266</v>
      </c>
      <c r="D238" s="55" t="s">
        <v>160</v>
      </c>
      <c r="E238" s="55" t="s">
        <v>110</v>
      </c>
      <c r="F238" s="38" t="s">
        <v>47</v>
      </c>
      <c r="G238" s="73">
        <v>770800</v>
      </c>
      <c r="H238" s="86"/>
      <c r="I238" s="86"/>
      <c r="J238" s="86"/>
      <c r="K238" s="86"/>
      <c r="L238" s="42">
        <v>30000</v>
      </c>
      <c r="M238" s="145">
        <f t="shared" si="30"/>
        <v>740800</v>
      </c>
      <c r="N238" s="192"/>
    </row>
    <row r="239" spans="1:14" s="3" customFormat="1" ht="18.75" customHeight="1">
      <c r="A239" s="52" t="s">
        <v>333</v>
      </c>
      <c r="B239" s="55" t="s">
        <v>52</v>
      </c>
      <c r="C239" s="55" t="s">
        <v>266</v>
      </c>
      <c r="D239" s="55" t="s">
        <v>160</v>
      </c>
      <c r="E239" s="55" t="s">
        <v>115</v>
      </c>
      <c r="F239" s="38" t="s">
        <v>62</v>
      </c>
      <c r="G239" s="73">
        <v>40000</v>
      </c>
      <c r="H239" s="86"/>
      <c r="I239" s="86"/>
      <c r="J239" s="86"/>
      <c r="K239" s="86"/>
      <c r="L239" s="42"/>
      <c r="M239" s="145">
        <f t="shared" si="30"/>
        <v>40000</v>
      </c>
      <c r="N239" s="192"/>
    </row>
    <row r="240" spans="1:14" s="3" customFormat="1" ht="38.25" customHeight="1">
      <c r="A240" s="52" t="s">
        <v>68</v>
      </c>
      <c r="B240" s="55" t="s">
        <v>52</v>
      </c>
      <c r="C240" s="55" t="s">
        <v>265</v>
      </c>
      <c r="D240" s="55" t="s">
        <v>160</v>
      </c>
      <c r="E240" s="55" t="s">
        <v>113</v>
      </c>
      <c r="F240" s="38" t="s">
        <v>57</v>
      </c>
      <c r="G240" s="73">
        <v>50000</v>
      </c>
      <c r="H240" s="42"/>
      <c r="I240" s="42"/>
      <c r="J240" s="42"/>
      <c r="K240" s="42"/>
      <c r="L240" s="47"/>
      <c r="M240" s="145">
        <f t="shared" si="30"/>
        <v>50000</v>
      </c>
      <c r="N240" s="192"/>
    </row>
    <row r="241" spans="1:14" s="3" customFormat="1" ht="36.75" customHeight="1">
      <c r="A241" s="52" t="s">
        <v>23</v>
      </c>
      <c r="B241" s="55" t="s">
        <v>52</v>
      </c>
      <c r="C241" s="55" t="s">
        <v>265</v>
      </c>
      <c r="D241" s="55" t="s">
        <v>162</v>
      </c>
      <c r="E241" s="55" t="s">
        <v>115</v>
      </c>
      <c r="F241" s="38" t="s">
        <v>60</v>
      </c>
      <c r="G241" s="73">
        <v>920200</v>
      </c>
      <c r="H241" s="42"/>
      <c r="I241" s="42"/>
      <c r="J241" s="42"/>
      <c r="K241" s="42"/>
      <c r="L241" s="47"/>
      <c r="M241" s="145">
        <f>G241-L241</f>
        <v>920200</v>
      </c>
      <c r="N241" s="192"/>
    </row>
    <row r="242" spans="1:14" s="3" customFormat="1" ht="36.75" customHeight="1">
      <c r="A242" s="52" t="s">
        <v>23</v>
      </c>
      <c r="B242" s="55" t="s">
        <v>52</v>
      </c>
      <c r="C242" s="55" t="s">
        <v>265</v>
      </c>
      <c r="D242" s="55" t="s">
        <v>160</v>
      </c>
      <c r="E242" s="55" t="s">
        <v>115</v>
      </c>
      <c r="F242" s="38" t="s">
        <v>60</v>
      </c>
      <c r="G242" s="73"/>
      <c r="H242" s="42"/>
      <c r="I242" s="42"/>
      <c r="J242" s="42"/>
      <c r="K242" s="42"/>
      <c r="L242" s="47"/>
      <c r="M242" s="145">
        <f t="shared" si="30"/>
        <v>0</v>
      </c>
      <c r="N242" s="192"/>
    </row>
    <row r="243" spans="1:14" s="3" customFormat="1" ht="24.75" customHeight="1">
      <c r="A243" s="52" t="s">
        <v>167</v>
      </c>
      <c r="B243" s="55" t="s">
        <v>52</v>
      </c>
      <c r="C243" s="55" t="s">
        <v>265</v>
      </c>
      <c r="D243" s="55" t="s">
        <v>160</v>
      </c>
      <c r="E243" s="55" t="s">
        <v>117</v>
      </c>
      <c r="F243" s="38" t="s">
        <v>61</v>
      </c>
      <c r="G243" s="73">
        <v>7000</v>
      </c>
      <c r="H243" s="42"/>
      <c r="I243" s="42"/>
      <c r="J243" s="42"/>
      <c r="K243" s="42"/>
      <c r="L243" s="47">
        <v>6690</v>
      </c>
      <c r="M243" s="145">
        <f t="shared" si="30"/>
        <v>310</v>
      </c>
      <c r="N243" s="192"/>
    </row>
    <row r="244" spans="1:14" s="3" customFormat="1" ht="25.5" customHeight="1">
      <c r="A244" s="126" t="s">
        <v>26</v>
      </c>
      <c r="B244" s="113" t="s">
        <v>25</v>
      </c>
      <c r="C244" s="113"/>
      <c r="D244" s="113"/>
      <c r="E244" s="113"/>
      <c r="F244" s="113"/>
      <c r="G244" s="127">
        <f aca="true" t="shared" si="44" ref="G244:L244">G246+G245</f>
        <v>100000</v>
      </c>
      <c r="H244" s="127">
        <f t="shared" si="44"/>
        <v>0</v>
      </c>
      <c r="I244" s="127">
        <f t="shared" si="44"/>
        <v>0</v>
      </c>
      <c r="J244" s="127">
        <f t="shared" si="44"/>
        <v>0</v>
      </c>
      <c r="K244" s="127">
        <f t="shared" si="44"/>
        <v>0</v>
      </c>
      <c r="L244" s="127">
        <f t="shared" si="44"/>
        <v>1675</v>
      </c>
      <c r="M244" s="141">
        <f t="shared" si="30"/>
        <v>98325</v>
      </c>
      <c r="N244" s="201">
        <f>L244/G244*100</f>
        <v>1.675</v>
      </c>
    </row>
    <row r="245" spans="1:14" s="3" customFormat="1" ht="25.5" customHeight="1">
      <c r="A245" s="120" t="s">
        <v>43</v>
      </c>
      <c r="B245" s="108" t="s">
        <v>24</v>
      </c>
      <c r="C245" s="108" t="s">
        <v>267</v>
      </c>
      <c r="D245" s="108" t="s">
        <v>162</v>
      </c>
      <c r="E245" s="108" t="s">
        <v>113</v>
      </c>
      <c r="F245" s="108" t="s">
        <v>56</v>
      </c>
      <c r="G245" s="109">
        <v>20000</v>
      </c>
      <c r="H245" s="105"/>
      <c r="I245" s="105"/>
      <c r="J245" s="105"/>
      <c r="K245" s="105"/>
      <c r="L245" s="109"/>
      <c r="M245" s="145">
        <f t="shared" si="30"/>
        <v>20000</v>
      </c>
      <c r="N245" s="192"/>
    </row>
    <row r="246" spans="1:14" s="3" customFormat="1" ht="32.25" customHeight="1">
      <c r="A246" s="44" t="s">
        <v>176</v>
      </c>
      <c r="B246" s="40" t="s">
        <v>24</v>
      </c>
      <c r="C246" s="40" t="s">
        <v>268</v>
      </c>
      <c r="D246" s="40" t="s">
        <v>160</v>
      </c>
      <c r="E246" s="40" t="s">
        <v>113</v>
      </c>
      <c r="F246" s="40" t="s">
        <v>57</v>
      </c>
      <c r="G246" s="73">
        <v>80000</v>
      </c>
      <c r="H246" s="43"/>
      <c r="I246" s="43"/>
      <c r="J246" s="43"/>
      <c r="K246" s="43"/>
      <c r="L246" s="48">
        <v>1675</v>
      </c>
      <c r="M246" s="145">
        <f t="shared" si="30"/>
        <v>78325</v>
      </c>
      <c r="N246" s="192"/>
    </row>
    <row r="247" spans="1:14" s="3" customFormat="1" ht="15.75">
      <c r="A247" s="126" t="s">
        <v>149</v>
      </c>
      <c r="B247" s="113" t="s">
        <v>174</v>
      </c>
      <c r="C247" s="113" t="s">
        <v>108</v>
      </c>
      <c r="D247" s="113" t="s">
        <v>106</v>
      </c>
      <c r="E247" s="114"/>
      <c r="F247" s="114"/>
      <c r="G247" s="127">
        <f aca="true" t="shared" si="45" ref="G247:L247">G249+G248</f>
        <v>3398053.46</v>
      </c>
      <c r="H247" s="127">
        <f t="shared" si="45"/>
        <v>0</v>
      </c>
      <c r="I247" s="127">
        <f t="shared" si="45"/>
        <v>0</v>
      </c>
      <c r="J247" s="127">
        <f t="shared" si="45"/>
        <v>0</v>
      </c>
      <c r="K247" s="127">
        <f t="shared" si="45"/>
        <v>0</v>
      </c>
      <c r="L247" s="127">
        <f t="shared" si="45"/>
        <v>849513.37</v>
      </c>
      <c r="M247" s="141">
        <f>G247-L247</f>
        <v>2548540.09</v>
      </c>
      <c r="N247" s="204"/>
    </row>
    <row r="248" spans="1:14" s="3" customFormat="1" ht="45.75">
      <c r="A248" s="61" t="s">
        <v>151</v>
      </c>
      <c r="B248" s="40" t="s">
        <v>38</v>
      </c>
      <c r="C248" s="40" t="s">
        <v>269</v>
      </c>
      <c r="D248" s="40" t="s">
        <v>270</v>
      </c>
      <c r="E248" s="40" t="s">
        <v>152</v>
      </c>
      <c r="F248" s="40"/>
      <c r="G248" s="42">
        <v>1993000</v>
      </c>
      <c r="H248" s="43"/>
      <c r="I248" s="43"/>
      <c r="J248" s="43"/>
      <c r="K248" s="43"/>
      <c r="L248" s="42">
        <v>498250</v>
      </c>
      <c r="M248" s="145">
        <f>G248-L248</f>
        <v>1494750</v>
      </c>
      <c r="N248" s="192"/>
    </row>
    <row r="249" spans="1:14" s="3" customFormat="1" ht="45.75">
      <c r="A249" s="61" t="s">
        <v>8</v>
      </c>
      <c r="B249" s="40" t="s">
        <v>38</v>
      </c>
      <c r="C249" s="40" t="s">
        <v>340</v>
      </c>
      <c r="D249" s="40" t="s">
        <v>177</v>
      </c>
      <c r="E249" s="40" t="s">
        <v>152</v>
      </c>
      <c r="F249" s="40"/>
      <c r="G249" s="42">
        <v>1405053.46</v>
      </c>
      <c r="H249" s="43"/>
      <c r="I249" s="43"/>
      <c r="J249" s="43"/>
      <c r="K249" s="43"/>
      <c r="L249" s="47">
        <v>351263.37</v>
      </c>
      <c r="M249" s="145">
        <f>G249-L249</f>
        <v>1053790.0899999999</v>
      </c>
      <c r="N249" s="192"/>
    </row>
    <row r="250" spans="1:17" s="10" customFormat="1" ht="15.75">
      <c r="A250" s="15"/>
      <c r="B250" s="16"/>
      <c r="C250" s="16"/>
      <c r="D250" s="16"/>
      <c r="E250" s="16"/>
      <c r="F250" s="16"/>
      <c r="G250" s="31"/>
      <c r="H250" s="31" t="e">
        <f>#REF!-G250</f>
        <v>#REF!</v>
      </c>
      <c r="I250" s="31"/>
      <c r="J250" s="31"/>
      <c r="K250" s="31"/>
      <c r="L250" s="31"/>
      <c r="M250" s="91"/>
      <c r="N250" s="193"/>
      <c r="Q250" s="30"/>
    </row>
    <row r="251" spans="1:13" s="10" customFormat="1" ht="15.75">
      <c r="A251" s="17"/>
      <c r="B251" s="18"/>
      <c r="C251" s="18"/>
      <c r="D251" s="18"/>
      <c r="E251" s="18"/>
      <c r="F251" s="18"/>
      <c r="G251" s="32"/>
      <c r="H251" s="33"/>
      <c r="I251" s="33"/>
      <c r="J251" s="33"/>
      <c r="K251" s="33"/>
      <c r="L251" s="33"/>
      <c r="M251" s="30"/>
    </row>
    <row r="252" spans="1:12" s="10" customFormat="1" ht="15.75">
      <c r="A252" s="17"/>
      <c r="B252" s="18"/>
      <c r="C252" s="18"/>
      <c r="D252" s="18"/>
      <c r="E252" s="18"/>
      <c r="F252" s="18"/>
      <c r="G252" s="20"/>
      <c r="H252" s="19"/>
      <c r="I252" s="19"/>
      <c r="J252" s="19"/>
      <c r="K252" s="19"/>
      <c r="L252" s="19"/>
    </row>
    <row r="253" spans="1:12" s="10" customFormat="1" ht="15.75">
      <c r="A253" s="17"/>
      <c r="B253" s="18"/>
      <c r="C253" s="18"/>
      <c r="D253" s="18"/>
      <c r="E253" s="18"/>
      <c r="F253" s="18"/>
      <c r="G253" s="20"/>
      <c r="H253" s="19"/>
      <c r="I253" s="19"/>
      <c r="J253" s="19"/>
      <c r="K253" s="19"/>
      <c r="L253" s="19"/>
    </row>
    <row r="254" spans="1:12" s="10" customFormat="1" ht="15.75">
      <c r="A254" s="17"/>
      <c r="B254" s="18"/>
      <c r="C254" s="18"/>
      <c r="D254" s="18"/>
      <c r="E254" s="18"/>
      <c r="F254" s="18"/>
      <c r="G254" s="20"/>
      <c r="H254" s="19"/>
      <c r="I254" s="19"/>
      <c r="J254" s="19"/>
      <c r="K254" s="19"/>
      <c r="L254" s="19"/>
    </row>
    <row r="255" spans="1:12" s="10" customFormat="1" ht="15.75">
      <c r="A255" s="21"/>
      <c r="B255" s="18"/>
      <c r="C255" s="18"/>
      <c r="D255" s="18"/>
      <c r="E255" s="18"/>
      <c r="F255" s="18"/>
      <c r="G255" s="19"/>
      <c r="H255" s="19"/>
      <c r="I255" s="19"/>
      <c r="J255" s="19"/>
      <c r="K255" s="19"/>
      <c r="L255" s="19"/>
    </row>
    <row r="256" spans="1:14" s="10" customFormat="1" ht="15.75">
      <c r="A256" s="17"/>
      <c r="B256" s="18"/>
      <c r="C256" s="18"/>
      <c r="D256" s="18"/>
      <c r="E256" s="18"/>
      <c r="F256" s="18"/>
      <c r="G256" s="19"/>
      <c r="H256" s="19"/>
      <c r="I256" s="19"/>
      <c r="J256" s="19"/>
      <c r="K256" s="19"/>
      <c r="L256" s="19"/>
      <c r="N256" s="121"/>
    </row>
    <row r="257" spans="1:12" s="10" customFormat="1" ht="15.75">
      <c r="A257" s="22"/>
      <c r="B257" s="18"/>
      <c r="C257" s="18"/>
      <c r="D257" s="18"/>
      <c r="E257" s="18"/>
      <c r="F257" s="18"/>
      <c r="G257" s="19"/>
      <c r="H257" s="19"/>
      <c r="I257" s="19"/>
      <c r="J257" s="19"/>
      <c r="K257" s="19"/>
      <c r="L257" s="19"/>
    </row>
    <row r="258" spans="1:12" ht="12.75">
      <c r="A258" s="22"/>
      <c r="B258" s="23"/>
      <c r="C258" s="23"/>
      <c r="D258" s="23"/>
      <c r="E258" s="23"/>
      <c r="F258" s="23"/>
      <c r="G258" s="8"/>
      <c r="H258" s="8"/>
      <c r="I258" s="8"/>
      <c r="J258" s="8"/>
      <c r="K258" s="8"/>
      <c r="L258" s="8"/>
    </row>
  </sheetData>
  <sheetProtection/>
  <mergeCells count="11">
    <mergeCell ref="B14:F14"/>
    <mergeCell ref="A14:A15"/>
    <mergeCell ref="N14:N15"/>
    <mergeCell ref="L14:L15"/>
    <mergeCell ref="M14:M15"/>
    <mergeCell ref="A8:K8"/>
    <mergeCell ref="J14:J15"/>
    <mergeCell ref="K14:K15"/>
    <mergeCell ref="G14:G15"/>
    <mergeCell ref="H14:H15"/>
    <mergeCell ref="I14:I15"/>
  </mergeCells>
  <printOptions horizontalCentered="1"/>
  <pageMargins left="0.15748031496062992" right="0.15" top="0.984251968503937" bottom="0.4724409448818898" header="0.5118110236220472" footer="0.5118110236220472"/>
  <pageSetup firstPageNumber="41" useFirstPageNumber="1" horizontalDpi="300" verticalDpi="300" orientation="portrait" paperSize="9" scale="44" r:id="rId3"/>
  <rowBreaks count="4" manualBreakCount="4">
    <brk id="69" max="13" man="1"/>
    <brk id="123" max="13" man="1"/>
    <brk id="170" max="13" man="1"/>
    <brk id="214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2015-04-15T23:57:18Z</cp:lastPrinted>
  <dcterms:created xsi:type="dcterms:W3CDTF">1996-10-08T23:32:33Z</dcterms:created>
  <dcterms:modified xsi:type="dcterms:W3CDTF">2015-04-20T00:09:33Z</dcterms:modified>
  <cp:category/>
  <cp:version/>
  <cp:contentType/>
  <cp:contentStatus/>
</cp:coreProperties>
</file>