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исполнение на 01.07.2015г." sheetId="1" r:id="rId1"/>
  </sheets>
  <definedNames>
    <definedName name="_xlnm.Print_Area" localSheetId="0">'исполнение на 01.07.2015г.'!$A$1:$AZ$127</definedName>
  </definedNames>
  <calcPr fullCalcOnLoad="1"/>
</workbook>
</file>

<file path=xl/sharedStrings.xml><?xml version="1.0" encoding="utf-8"?>
<sst xmlns="http://schemas.openxmlformats.org/spreadsheetml/2006/main" count="229" uniqueCount="185">
  <si>
    <t>тыс. руб.</t>
  </si>
  <si>
    <t>ВСЕГО</t>
  </si>
  <si>
    <t>г.Удачный</t>
  </si>
  <si>
    <t>ДОХОДЫ</t>
  </si>
  <si>
    <t>Изменения</t>
  </si>
  <si>
    <t>Субвенция на обеспечение гос.стандарта общего образования</t>
  </si>
  <si>
    <t>Доходы от аренды муниципального имущества</t>
  </si>
  <si>
    <t>Бюджет 2004 года</t>
  </si>
  <si>
    <t>контингент налогов *</t>
  </si>
  <si>
    <t>норматив отчисления в консолидированный бюджет района</t>
  </si>
  <si>
    <t>сумма консолидированного бюджета района</t>
  </si>
  <si>
    <t>норматив отчисления в бюджет района</t>
  </si>
  <si>
    <t>бюджет района</t>
  </si>
  <si>
    <t>норматив отчисления в бюджеты поселений</t>
  </si>
  <si>
    <t>итого по поселениям</t>
  </si>
  <si>
    <t>г.Мирный</t>
  </si>
  <si>
    <t>п.Айхал</t>
  </si>
  <si>
    <t>п.Чернышевский</t>
  </si>
  <si>
    <t>п.Светлый</t>
  </si>
  <si>
    <t>п.Алмазный</t>
  </si>
  <si>
    <t xml:space="preserve">Норматив </t>
  </si>
  <si>
    <t>п.Арылах</t>
  </si>
  <si>
    <t>с.Сюльдюкар</t>
  </si>
  <si>
    <t>КБК</t>
  </si>
  <si>
    <t>Прогноз</t>
  </si>
  <si>
    <t xml:space="preserve">отчисления для </t>
  </si>
  <si>
    <t>2005г.</t>
  </si>
  <si>
    <t>(+;-)</t>
  </si>
  <si>
    <t>2 квартал</t>
  </si>
  <si>
    <t>3 квартал</t>
  </si>
  <si>
    <t>норматив</t>
  </si>
  <si>
    <t>сумма</t>
  </si>
  <si>
    <t xml:space="preserve">сельских </t>
  </si>
  <si>
    <t>отчисления</t>
  </si>
  <si>
    <t>поселений</t>
  </si>
  <si>
    <t>контингент</t>
  </si>
  <si>
    <t>Федеральные налоги</t>
  </si>
  <si>
    <t xml:space="preserve">Налог на прибыль  </t>
  </si>
  <si>
    <t>0</t>
  </si>
  <si>
    <t>АК "АЛРОСА"</t>
  </si>
  <si>
    <t>ОАО"Алроса-Нюрба"</t>
  </si>
  <si>
    <t>прочие предприятия</t>
  </si>
  <si>
    <t>182 1 09 01000 03 0000 110</t>
  </si>
  <si>
    <t>Налог на прибыль (в части погашения недоимки 2004г.)</t>
  </si>
  <si>
    <t>182 1 06 03000 01 0000 110</t>
  </si>
  <si>
    <t>Налог на имущество, переход.в пор. дарения</t>
  </si>
  <si>
    <t>100</t>
  </si>
  <si>
    <t>182 1 01 02000 01  0000 110</t>
  </si>
  <si>
    <t>Налог на доходы физических лиц</t>
  </si>
  <si>
    <t>182 1 04 02000 01 0000 110</t>
  </si>
  <si>
    <t>Акцизы всего</t>
  </si>
  <si>
    <t xml:space="preserve"> - Спирт питьеой,водка и лик-вод.изделия</t>
  </si>
  <si>
    <t>80</t>
  </si>
  <si>
    <t xml:space="preserve"> - Реализация с акцизных складов</t>
  </si>
  <si>
    <t xml:space="preserve"> -Пиво</t>
  </si>
  <si>
    <t xml:space="preserve"> -Вино</t>
  </si>
  <si>
    <t>Лесной налог</t>
  </si>
  <si>
    <t>182 1 07 01020 01 0000 110</t>
  </si>
  <si>
    <t>Налог на добычу ОПИ (стройматериалы)</t>
  </si>
  <si>
    <t>182 1 08 00000 00 0000 110</t>
  </si>
  <si>
    <t>Госпошлина</t>
  </si>
  <si>
    <t>Налоги со специальными налоговыми режимами</t>
  </si>
  <si>
    <t>182 1 06 02000 02 0000 110</t>
  </si>
  <si>
    <t>Налог на имущество организаций, в т.ч.</t>
  </si>
  <si>
    <t>Налог с продаж</t>
  </si>
  <si>
    <t>Прочие предприятия</t>
  </si>
  <si>
    <t>182 1 09 04010 02 0000 110</t>
  </si>
  <si>
    <t xml:space="preserve">Налог на имущество предприятий (в части погашения задолженности по расчетам до 2004г.) </t>
  </si>
  <si>
    <t>182 1 05 02000 01 0000 110</t>
  </si>
  <si>
    <t>Единый налог на вмененный доход</t>
  </si>
  <si>
    <t>182 1 05 01000 01 0000 110</t>
  </si>
  <si>
    <t>Един.налог ,взимаемый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</si>
  <si>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</si>
  <si>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</si>
  <si>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Республиканские налоги</t>
  </si>
  <si>
    <t>182 1 06 05000 00 0000 110</t>
  </si>
  <si>
    <t>Налог на игорный бизнес</t>
  </si>
  <si>
    <t>Местные налоги</t>
  </si>
  <si>
    <t xml:space="preserve">Налог на имущество физических лиц </t>
  </si>
  <si>
    <t xml:space="preserve"> 182 1 09 07000 03 0000 110</t>
  </si>
  <si>
    <t>Регистрационные сборы</t>
  </si>
  <si>
    <t xml:space="preserve"> 182 1 09 07010 03 0000 110</t>
  </si>
  <si>
    <t>Налог на рекламу</t>
  </si>
  <si>
    <t>182 1 09 07030 03 0000 110</t>
  </si>
  <si>
    <t>Целевой сбор</t>
  </si>
  <si>
    <t>Земельный налог всего</t>
  </si>
  <si>
    <t>182 1 06 06010 03 0000 110</t>
  </si>
  <si>
    <t xml:space="preserve"> - Земельный налог на земли  с/х назначения</t>
  </si>
  <si>
    <t>182 1 06 06020 03 0000 110</t>
  </si>
  <si>
    <t xml:space="preserve"> - Земельный налог на земли городов и поселков.</t>
  </si>
  <si>
    <t>182 1 06 06040 03 0000 110</t>
  </si>
  <si>
    <t xml:space="preserve"> - Земельный налог на земли не с/х назначения</t>
  </si>
  <si>
    <t>Прочие местные налоги и сборы</t>
  </si>
  <si>
    <t>Неналоговые доходы</t>
  </si>
  <si>
    <t>000 1 11 05014 01 0000 120</t>
  </si>
  <si>
    <t xml:space="preserve"> - Арендная плата за земли не с/х назначения</t>
  </si>
  <si>
    <t>000 1 11 05012 01 0000 120</t>
  </si>
  <si>
    <t xml:space="preserve"> - Арендная плата за земли городов и поселков</t>
  </si>
  <si>
    <t>000 1 11 05011 01 0000 120</t>
  </si>
  <si>
    <t xml:space="preserve"> - Арендная плата за земли с/х назначения</t>
  </si>
  <si>
    <t>000 1 11 05033 03 0000 120</t>
  </si>
  <si>
    <t xml:space="preserve"> -г.Мирный</t>
  </si>
  <si>
    <t>- г.Удачный</t>
  </si>
  <si>
    <t>- п.Айхал</t>
  </si>
  <si>
    <t>- п.Чернышевский</t>
  </si>
  <si>
    <t>- п.Светлый</t>
  </si>
  <si>
    <t>- п.Алмазный</t>
  </si>
  <si>
    <t xml:space="preserve"> 000  1 11 08043 03 0000 120</t>
  </si>
  <si>
    <t>Доходы от приватизации муниципального имущ-ва</t>
  </si>
  <si>
    <t>000 1 11 01030 03 0000 120</t>
  </si>
  <si>
    <t>Дивиденды по акциям, нах.в муниципальной собственности</t>
  </si>
  <si>
    <t>000 1 16 01000 01 0000 000</t>
  </si>
  <si>
    <t>Штрафы, санкции, возмещение ущерба</t>
  </si>
  <si>
    <t>000 1 11 07013 03 0000 120</t>
  </si>
  <si>
    <t>Перечисление части прибыли МУП</t>
  </si>
  <si>
    <t>182 1 12 01000 01 0000 120</t>
  </si>
  <si>
    <t>Плата за негативное воздействие на окружающую среду</t>
  </si>
  <si>
    <t>Субвенция на обеспечение гос. стандарта общего образ-я</t>
  </si>
  <si>
    <t>Фонд компенсаций (судсидии на пособие детей, находящихся под опекой)</t>
  </si>
  <si>
    <t>Субвенция лт других бюджетов</t>
  </si>
  <si>
    <t>ВСЕГО ДОХОДОВ</t>
  </si>
  <si>
    <t>- софинансирование целевых программ дотационным поселениям</t>
  </si>
  <si>
    <t>Объем поступлений доходов по основным источникам МО "п.Чернышевский" на 2006 год</t>
  </si>
  <si>
    <t>1 квартал</t>
  </si>
  <si>
    <t>4 квартал</t>
  </si>
  <si>
    <t>Доходы от сдачи в аренду имущ-ва</t>
  </si>
  <si>
    <t>Прочие неналоговые доходы бюджетов поселений</t>
  </si>
  <si>
    <t>Субвенция на выполнение федер. полномочий по ЗАГСу</t>
  </si>
  <si>
    <t>Субвенция на осуществление полномочий по воинскому первичному учету на территориях где отсутствуют военные комиссариаты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</si>
  <si>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</si>
  <si>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руб.</t>
  </si>
  <si>
    <t>Невыясненные поступления</t>
  </si>
  <si>
    <t>Итого по налоговым доходам</t>
  </si>
  <si>
    <t>Итого по неналоговым доходам</t>
  </si>
  <si>
    <t>ИТОГО СОБСТВЕННЫХ ДОХОДОВ</t>
  </si>
  <si>
    <t>Итого средства из других уровней бюджета</t>
  </si>
  <si>
    <t>Доходы от сдачи в аренду имущества, находящегося в оперативном управлении органов управления поселений</t>
  </si>
  <si>
    <t xml:space="preserve">        ИСПОЛНЕНИЕ    ДОХОДНОЙ     ЧАСТИ      БЮДЖЕТА</t>
  </si>
  <si>
    <t>Доходы от перечисления части прибыли, остающейся после уплаты налогов и других обязательных платежей муниципальных унитарных предприятий</t>
  </si>
  <si>
    <t>Доходы от реализации имущества (приватизация)</t>
  </si>
  <si>
    <t>Приложение № 1</t>
  </si>
  <si>
    <t>исп. Экон. Отдел</t>
  </si>
  <si>
    <t>% исполнения</t>
  </si>
  <si>
    <t>Арендная плата  за земли, собственность на которые не разграничена</t>
  </si>
  <si>
    <t>Прочие безвозмездные поступления в бюджет поселений (АК "АЛРОСА")</t>
  </si>
  <si>
    <t>Прочие доходы от компенсации затрат бюджетов поселений</t>
  </si>
  <si>
    <t>802 202 02 999 10 6807 151</t>
  </si>
  <si>
    <t xml:space="preserve">Субвенция на финансирование работ по ремонту дворовых территорий </t>
  </si>
  <si>
    <t xml:space="preserve">Субвенция на финансирование работ по ремонту уличной дорожной сети </t>
  </si>
  <si>
    <t>802 202 02999 10 6809 151</t>
  </si>
  <si>
    <t>Субсидии на софинансирование расходных обязательств по реализации муниципальной программы направленной на комплексное развитие МО РС (Я)</t>
  </si>
  <si>
    <t>Доходы бюджетов поселений от возврата остатков субсидий и иных МБТ, имеющих целевое назначение прошлых лет из бюджетов района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</si>
  <si>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</si>
  <si>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использования имущества, находящегося в собственности поселения</t>
  </si>
  <si>
    <t>к распоряжению главы</t>
  </si>
  <si>
    <t>Утвержденный  план на 2015 год</t>
  </si>
  <si>
    <t>100 1 03 02000 01 0000 000</t>
  </si>
  <si>
    <t>Акцизы по подакцизным товарам, производимые на территории РФ</t>
  </si>
  <si>
    <t>182 1 06 01030 13 0000 110</t>
  </si>
  <si>
    <t>182 1 06 06000 13 0000 110</t>
  </si>
  <si>
    <t>802 1 11 05025 13 0000 120</t>
  </si>
  <si>
    <t xml:space="preserve"> 802 1 17 05050 13 0000 180</t>
  </si>
  <si>
    <t>802 1 11 05035 13 0000 120</t>
  </si>
  <si>
    <t>802 1 00 09045 13 0000 120</t>
  </si>
  <si>
    <t>802 1 13 02995 13 0000 130</t>
  </si>
  <si>
    <t xml:space="preserve"> 802 1 16 90050 13 0000 140</t>
  </si>
  <si>
    <t xml:space="preserve"> 802 1 11 07015 13 0000 120</t>
  </si>
  <si>
    <t xml:space="preserve"> 802 1 14 02030 13 0000 410</t>
  </si>
  <si>
    <t>802 1 11 05013 13 0000 120</t>
  </si>
  <si>
    <t>Арендная плата   и поступления от продажи права на заключение договоров арнды на земли, находящиеся в собственности поселения</t>
  </si>
  <si>
    <t>802 2 02 03003 13 0000 151</t>
  </si>
  <si>
    <t>802 2 02 03015 13 0000 151</t>
  </si>
  <si>
    <t>Субсидии по регулированию численности безнадзорных животных</t>
  </si>
  <si>
    <t>802 2 02 02 999 13 6603 151</t>
  </si>
  <si>
    <t>Межбюджетные трансферты, передаваемые бюджетам поселений из бюджета района</t>
  </si>
  <si>
    <t>802 2 18 05010 13 0000 151</t>
  </si>
  <si>
    <t>802 2 02 04012 13 0000 151</t>
  </si>
  <si>
    <t>802 2 07 05030 13 0000 180</t>
  </si>
  <si>
    <t>802  2 19 05000 13 0000 151</t>
  </si>
  <si>
    <t xml:space="preserve">  МО "Город Удачный" Мирнинского района РС(Я) на 01.07.2015 года </t>
  </si>
  <si>
    <t>Уточненный  план на   01.07.15г.</t>
  </si>
  <si>
    <t>Фактическое исполнение на 01.07.15г.</t>
  </si>
  <si>
    <t>Отклонение от плана на 01.07.15  ("-" недовыполнение; "+" перевыполнение)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</si>
  <si>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</si>
  <si>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№ 186 от "_16" июля  2015г.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</si>
</sst>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%"/>
    <numFmt numFmtId="166" formatCode="0.0"/>
    <numFmt numFmtId="167" formatCode="_-* #,##0.0_р_._-;\-* #,##0.0_р_._-;_-* &quot;-&quot;??_р_._-;_-@_-"/>
    <numFmt numFmtId="168" formatCode="0.000"/>
    <numFmt numFmtId="169" formatCode="0.0000"/>
    <numFmt numFmtId="170" formatCode="_-* #,##0_р_._-;\-* #,##0_р_._-;_-* &quot;-&quot;??_р_._-;_-@_-"/>
    <numFmt numFmtId="171" formatCode="#,##0.0"/>
    <numFmt numFmtId="172" formatCode="#,##0.0_р_."/>
    <numFmt numFmtId="173" formatCode="_-* #,##0.0_р_._-;\-* #,##0.0_р_._-;_-* &quot;-&quot;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?_р_._-;_-@_-"/>
    <numFmt numFmtId="182" formatCode="_-* #,##0.00_р_._-;\-* #,##0.00_р_._-;_-* &quot;-&quot;?_р_._-;_-@_-"/>
    <numFmt numFmtId="183" formatCode="#,##0.00_ ;\-#,##0.00\ "/>
    <numFmt numFmtId="184" formatCode="#,##0.00_ ;[Red]\-#,##0.00\ "/>
  </numFmts>
  <fonts count="5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67" fontId="2" fillId="0" borderId="0" xfId="61" applyNumberFormat="1" applyFont="1" applyAlignment="1">
      <alignment/>
    </xf>
    <xf numFmtId="166" fontId="3" fillId="0" borderId="0" xfId="0" applyNumberFormat="1" applyFont="1" applyFill="1" applyAlignment="1">
      <alignment horizontal="center"/>
    </xf>
    <xf numFmtId="43" fontId="2" fillId="0" borderId="0" xfId="61" applyFont="1" applyBorder="1" applyAlignment="1">
      <alignment horizontal="center"/>
    </xf>
    <xf numFmtId="43" fontId="3" fillId="0" borderId="0" xfId="61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7" fontId="2" fillId="0" borderId="15" xfId="61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167" fontId="2" fillId="0" borderId="17" xfId="61" applyNumberFormat="1" applyFont="1" applyBorder="1" applyAlignment="1">
      <alignment/>
    </xf>
    <xf numFmtId="0" fontId="2" fillId="0" borderId="17" xfId="0" applyFont="1" applyBorder="1" applyAlignment="1">
      <alignment/>
    </xf>
    <xf numFmtId="167" fontId="2" fillId="0" borderId="15" xfId="61" applyNumberFormat="1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3" fontId="2" fillId="0" borderId="17" xfId="61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167" fontId="2" fillId="0" borderId="18" xfId="61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67" fontId="2" fillId="0" borderId="18" xfId="61" applyNumberFormat="1" applyFont="1" applyBorder="1" applyAlignment="1">
      <alignment/>
    </xf>
    <xf numFmtId="167" fontId="2" fillId="0" borderId="20" xfId="61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7" fontId="2" fillId="0" borderId="0" xfId="61" applyNumberFormat="1" applyFont="1" applyBorder="1" applyAlignment="1">
      <alignment horizontal="center"/>
    </xf>
    <xf numFmtId="167" fontId="2" fillId="0" borderId="0" xfId="61" applyNumberFormat="1" applyFont="1" applyBorder="1" applyAlignment="1">
      <alignment/>
    </xf>
    <xf numFmtId="166" fontId="3" fillId="0" borderId="0" xfId="0" applyNumberFormat="1" applyFont="1" applyFill="1" applyAlignment="1">
      <alignment/>
    </xf>
    <xf numFmtId="43" fontId="2" fillId="0" borderId="15" xfId="61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24" xfId="0" applyFont="1" applyBorder="1" applyAlignment="1">
      <alignment/>
    </xf>
    <xf numFmtId="164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7" fontId="3" fillId="0" borderId="0" xfId="61" applyNumberFormat="1" applyFont="1" applyAlignment="1">
      <alignment/>
    </xf>
    <xf numFmtId="167" fontId="3" fillId="0" borderId="0" xfId="61" applyNumberFormat="1" applyFont="1" applyBorder="1" applyAlignment="1">
      <alignment/>
    </xf>
    <xf numFmtId="164" fontId="3" fillId="0" borderId="0" xfId="0" applyNumberFormat="1" applyFont="1" applyAlignment="1">
      <alignment/>
    </xf>
    <xf numFmtId="167" fontId="2" fillId="0" borderId="25" xfId="61" applyNumberFormat="1" applyFont="1" applyBorder="1" applyAlignment="1">
      <alignment/>
    </xf>
    <xf numFmtId="167" fontId="2" fillId="0" borderId="26" xfId="61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167" fontId="2" fillId="0" borderId="26" xfId="61" applyNumberFormat="1" applyFont="1" applyBorder="1" applyAlignment="1">
      <alignment/>
    </xf>
    <xf numFmtId="164" fontId="2" fillId="0" borderId="2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7" fontId="2" fillId="0" borderId="0" xfId="61" applyNumberFormat="1" applyFont="1" applyAlignment="1">
      <alignment/>
    </xf>
    <xf numFmtId="166" fontId="4" fillId="0" borderId="28" xfId="0" applyNumberFormat="1" applyFont="1" applyFill="1" applyBorder="1" applyAlignment="1">
      <alignment/>
    </xf>
    <xf numFmtId="43" fontId="2" fillId="0" borderId="28" xfId="6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3" fontId="1" fillId="0" borderId="29" xfId="61" applyFont="1" applyBorder="1" applyAlignment="1">
      <alignment horizontal="center"/>
    </xf>
    <xf numFmtId="43" fontId="1" fillId="0" borderId="30" xfId="61" applyFont="1" applyBorder="1" applyAlignment="1">
      <alignment/>
    </xf>
    <xf numFmtId="43" fontId="1" fillId="0" borderId="31" xfId="61" applyFont="1" applyBorder="1" applyAlignment="1">
      <alignment/>
    </xf>
    <xf numFmtId="43" fontId="1" fillId="0" borderId="32" xfId="61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166" fontId="1" fillId="0" borderId="34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43" fontId="9" fillId="0" borderId="34" xfId="61" applyFont="1" applyBorder="1" applyAlignment="1">
      <alignment horizontal="center"/>
    </xf>
    <xf numFmtId="43" fontId="9" fillId="0" borderId="36" xfId="61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166" fontId="1" fillId="0" borderId="36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166" fontId="1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6" fontId="1" fillId="0" borderId="32" xfId="0" applyNumberFormat="1" applyFont="1" applyBorder="1" applyAlignment="1">
      <alignment horizontal="center"/>
    </xf>
    <xf numFmtId="166" fontId="1" fillId="0" borderId="34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166" fontId="1" fillId="0" borderId="28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166" fontId="1" fillId="0" borderId="38" xfId="0" applyNumberFormat="1" applyFont="1" applyBorder="1" applyAlignment="1">
      <alignment horizontal="centerContinuous"/>
    </xf>
    <xf numFmtId="166" fontId="1" fillId="0" borderId="39" xfId="0" applyNumberFormat="1" applyFont="1" applyBorder="1" applyAlignment="1">
      <alignment horizontal="centerContinuous"/>
    </xf>
    <xf numFmtId="166" fontId="1" fillId="0" borderId="3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166" fontId="1" fillId="0" borderId="36" xfId="0" applyNumberFormat="1" applyFont="1" applyBorder="1" applyAlignment="1">
      <alignment horizontal="center"/>
    </xf>
    <xf numFmtId="166" fontId="1" fillId="0" borderId="3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166" fontId="1" fillId="0" borderId="29" xfId="0" applyNumberFormat="1" applyFont="1" applyFill="1" applyBorder="1" applyAlignment="1">
      <alignment horizontal="centerContinuous"/>
    </xf>
    <xf numFmtId="43" fontId="8" fillId="0" borderId="42" xfId="61" applyFont="1" applyBorder="1" applyAlignment="1">
      <alignment horizontal="center"/>
    </xf>
    <xf numFmtId="43" fontId="8" fillId="0" borderId="41" xfId="61" applyFont="1" applyBorder="1" applyAlignment="1">
      <alignment horizontal="center"/>
    </xf>
    <xf numFmtId="164" fontId="1" fillId="0" borderId="41" xfId="61" applyNumberFormat="1" applyFont="1" applyBorder="1" applyAlignment="1">
      <alignment horizontal="center"/>
    </xf>
    <xf numFmtId="166" fontId="8" fillId="0" borderId="43" xfId="0" applyNumberFormat="1" applyFont="1" applyBorder="1" applyAlignment="1">
      <alignment/>
    </xf>
    <xf numFmtId="3" fontId="1" fillId="0" borderId="41" xfId="61" applyNumberFormat="1" applyFont="1" applyBorder="1" applyAlignment="1">
      <alignment horizontal="center"/>
    </xf>
    <xf numFmtId="0" fontId="8" fillId="0" borderId="44" xfId="0" applyFont="1" applyBorder="1" applyAlignment="1">
      <alignment/>
    </xf>
    <xf numFmtId="3" fontId="1" fillId="0" borderId="12" xfId="61" applyNumberFormat="1" applyFont="1" applyBorder="1" applyAlignment="1">
      <alignment horizontal="center"/>
    </xf>
    <xf numFmtId="3" fontId="1" fillId="0" borderId="13" xfId="61" applyNumberFormat="1" applyFont="1" applyBorder="1" applyAlignment="1">
      <alignment horizontal="center"/>
    </xf>
    <xf numFmtId="167" fontId="8" fillId="0" borderId="12" xfId="61" applyNumberFormat="1" applyFont="1" applyBorder="1" applyAlignment="1">
      <alignment/>
    </xf>
    <xf numFmtId="167" fontId="8" fillId="0" borderId="13" xfId="61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67" fontId="8" fillId="0" borderId="14" xfId="61" applyNumberFormat="1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 horizontal="center"/>
    </xf>
    <xf numFmtId="166" fontId="8" fillId="0" borderId="46" xfId="0" applyNumberFormat="1" applyFont="1" applyFill="1" applyBorder="1" applyAlignment="1">
      <alignment wrapText="1"/>
    </xf>
    <xf numFmtId="167" fontId="8" fillId="0" borderId="47" xfId="61" applyNumberFormat="1" applyFont="1" applyBorder="1" applyAlignment="1">
      <alignment horizontal="center"/>
    </xf>
    <xf numFmtId="43" fontId="8" fillId="0" borderId="46" xfId="61" applyFont="1" applyBorder="1" applyAlignment="1">
      <alignment horizontal="center"/>
    </xf>
    <xf numFmtId="167" fontId="8" fillId="0" borderId="46" xfId="61" applyNumberFormat="1" applyFont="1" applyBorder="1" applyAlignment="1">
      <alignment horizontal="center"/>
    </xf>
    <xf numFmtId="164" fontId="8" fillId="0" borderId="46" xfId="61" applyNumberFormat="1" applyFont="1" applyBorder="1" applyAlignment="1">
      <alignment horizontal="center"/>
    </xf>
    <xf numFmtId="43" fontId="8" fillId="0" borderId="47" xfId="61" applyFont="1" applyBorder="1" applyAlignment="1">
      <alignment horizontal="center"/>
    </xf>
    <xf numFmtId="171" fontId="8" fillId="0" borderId="46" xfId="61" applyNumberFormat="1" applyFont="1" applyBorder="1" applyAlignment="1">
      <alignment horizontal="right"/>
    </xf>
    <xf numFmtId="4" fontId="8" fillId="0" borderId="46" xfId="61" applyNumberFormat="1" applyFont="1" applyBorder="1" applyAlignment="1">
      <alignment horizontal="center"/>
    </xf>
    <xf numFmtId="171" fontId="8" fillId="0" borderId="46" xfId="61" applyNumberFormat="1" applyFont="1" applyBorder="1" applyAlignment="1">
      <alignment horizontal="center"/>
    </xf>
    <xf numFmtId="3" fontId="8" fillId="0" borderId="46" xfId="61" applyNumberFormat="1" applyFont="1" applyBorder="1" applyAlignment="1">
      <alignment horizontal="center"/>
    </xf>
    <xf numFmtId="0" fontId="8" fillId="0" borderId="48" xfId="0" applyFont="1" applyBorder="1" applyAlignment="1">
      <alignment/>
    </xf>
    <xf numFmtId="3" fontId="8" fillId="0" borderId="16" xfId="61" applyNumberFormat="1" applyFont="1" applyBorder="1" applyAlignment="1">
      <alignment horizontal="center"/>
    </xf>
    <xf numFmtId="3" fontId="8" fillId="0" borderId="15" xfId="61" applyNumberFormat="1" applyFont="1" applyBorder="1" applyAlignment="1">
      <alignment horizontal="center"/>
    </xf>
    <xf numFmtId="167" fontId="8" fillId="0" borderId="16" xfId="61" applyNumberFormat="1" applyFont="1" applyBorder="1" applyAlignment="1">
      <alignment/>
    </xf>
    <xf numFmtId="167" fontId="8" fillId="0" borderId="15" xfId="61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167" fontId="8" fillId="0" borderId="17" xfId="61" applyNumberFormat="1" applyFont="1" applyBorder="1" applyAlignment="1">
      <alignment/>
    </xf>
    <xf numFmtId="0" fontId="8" fillId="0" borderId="49" xfId="0" applyFont="1" applyBorder="1" applyAlignment="1">
      <alignment/>
    </xf>
    <xf numFmtId="166" fontId="8" fillId="0" borderId="46" xfId="0" applyNumberFormat="1" applyFont="1" applyFill="1" applyBorder="1" applyAlignment="1">
      <alignment horizontal="left" wrapText="1"/>
    </xf>
    <xf numFmtId="0" fontId="1" fillId="0" borderId="46" xfId="0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167" fontId="8" fillId="0" borderId="47" xfId="61" applyNumberFormat="1" applyFont="1" applyBorder="1" applyAlignment="1">
      <alignment horizontal="right" indent="1"/>
    </xf>
    <xf numFmtId="170" fontId="8" fillId="0" borderId="46" xfId="61" applyNumberFormat="1" applyFont="1" applyBorder="1" applyAlignment="1">
      <alignment horizontal="right" indent="1"/>
    </xf>
    <xf numFmtId="167" fontId="8" fillId="0" borderId="46" xfId="61" applyNumberFormat="1" applyFont="1" applyBorder="1" applyAlignment="1">
      <alignment horizontal="right" indent="1"/>
    </xf>
    <xf numFmtId="170" fontId="8" fillId="0" borderId="47" xfId="61" applyNumberFormat="1" applyFont="1" applyBorder="1" applyAlignment="1">
      <alignment horizontal="right" indent="1"/>
    </xf>
    <xf numFmtId="49" fontId="8" fillId="0" borderId="46" xfId="0" applyNumberFormat="1" applyFont="1" applyBorder="1" applyAlignment="1">
      <alignment horizontal="center"/>
    </xf>
    <xf numFmtId="166" fontId="8" fillId="0" borderId="46" xfId="0" applyNumberFormat="1" applyFont="1" applyFill="1" applyBorder="1" applyAlignment="1">
      <alignment horizontal="centerContinuous" wrapText="1"/>
    </xf>
    <xf numFmtId="170" fontId="8" fillId="0" borderId="46" xfId="61" applyNumberFormat="1" applyFont="1" applyBorder="1" applyAlignment="1">
      <alignment horizontal="center"/>
    </xf>
    <xf numFmtId="170" fontId="8" fillId="0" borderId="47" xfId="61" applyNumberFormat="1" applyFont="1" applyBorder="1" applyAlignment="1">
      <alignment horizontal="center"/>
    </xf>
    <xf numFmtId="167" fontId="8" fillId="0" borderId="48" xfId="61" applyNumberFormat="1" applyFont="1" applyBorder="1" applyAlignment="1">
      <alignment horizontal="center"/>
    </xf>
    <xf numFmtId="167" fontId="8" fillId="0" borderId="15" xfId="61" applyNumberFormat="1" applyFont="1" applyBorder="1" applyAlignment="1">
      <alignment horizontal="center"/>
    </xf>
    <xf numFmtId="167" fontId="8" fillId="0" borderId="49" xfId="61" applyNumberFormat="1" applyFont="1" applyBorder="1" applyAlignment="1">
      <alignment/>
    </xf>
    <xf numFmtId="166" fontId="10" fillId="0" borderId="46" xfId="0" applyNumberFormat="1" applyFont="1" applyFill="1" applyBorder="1" applyAlignment="1">
      <alignment wrapText="1"/>
    </xf>
    <xf numFmtId="167" fontId="10" fillId="0" borderId="47" xfId="61" applyNumberFormat="1" applyFont="1" applyBorder="1" applyAlignment="1">
      <alignment horizontal="center"/>
    </xf>
    <xf numFmtId="170" fontId="10" fillId="0" borderId="46" xfId="61" applyNumberFormat="1" applyFont="1" applyBorder="1" applyAlignment="1">
      <alignment horizontal="center"/>
    </xf>
    <xf numFmtId="167" fontId="10" fillId="0" borderId="46" xfId="61" applyNumberFormat="1" applyFont="1" applyBorder="1" applyAlignment="1">
      <alignment horizontal="center"/>
    </xf>
    <xf numFmtId="171" fontId="10" fillId="0" borderId="46" xfId="61" applyNumberFormat="1" applyFont="1" applyBorder="1" applyAlignment="1">
      <alignment horizontal="center"/>
    </xf>
    <xf numFmtId="0" fontId="10" fillId="0" borderId="46" xfId="0" applyNumberFormat="1" applyFont="1" applyFill="1" applyBorder="1" applyAlignment="1">
      <alignment wrapText="1"/>
    </xf>
    <xf numFmtId="166" fontId="1" fillId="0" borderId="46" xfId="0" applyNumberFormat="1" applyFont="1" applyFill="1" applyBorder="1" applyAlignment="1">
      <alignment horizontal="centerContinuous" wrapText="1"/>
    </xf>
    <xf numFmtId="166" fontId="1" fillId="0" borderId="46" xfId="0" applyNumberFormat="1" applyFont="1" applyFill="1" applyBorder="1" applyAlignment="1">
      <alignment horizontal="center" wrapText="1"/>
    </xf>
    <xf numFmtId="166" fontId="8" fillId="0" borderId="50" xfId="0" applyNumberFormat="1" applyFont="1" applyFill="1" applyBorder="1" applyAlignment="1">
      <alignment wrapText="1"/>
    </xf>
    <xf numFmtId="3" fontId="8" fillId="0" borderId="16" xfId="61" applyNumberFormat="1" applyFont="1" applyBorder="1" applyAlignment="1">
      <alignment horizontal="center" vertical="center" wrapText="1"/>
    </xf>
    <xf numFmtId="167" fontId="8" fillId="0" borderId="16" xfId="61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167" fontId="8" fillId="0" borderId="15" xfId="61" applyNumberFormat="1" applyFont="1" applyBorder="1" applyAlignment="1">
      <alignment vertical="center" wrapText="1"/>
    </xf>
    <xf numFmtId="167" fontId="8" fillId="0" borderId="51" xfId="61" applyNumberFormat="1" applyFont="1" applyBorder="1" applyAlignment="1">
      <alignment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wrapText="1"/>
    </xf>
    <xf numFmtId="171" fontId="8" fillId="0" borderId="52" xfId="61" applyNumberFormat="1" applyFont="1" applyBorder="1" applyAlignment="1">
      <alignment horizontal="center" vertical="center" wrapText="1"/>
    </xf>
    <xf numFmtId="3" fontId="8" fillId="0" borderId="52" xfId="61" applyNumberFormat="1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1" fillId="0" borderId="52" xfId="0" applyFont="1" applyBorder="1" applyAlignment="1">
      <alignment horizontal="center" wrapText="1"/>
    </xf>
    <xf numFmtId="173" fontId="2" fillId="0" borderId="23" xfId="0" applyNumberFormat="1" applyFont="1" applyBorder="1" applyAlignment="1">
      <alignment/>
    </xf>
    <xf numFmtId="170" fontId="1" fillId="0" borderId="47" xfId="61" applyNumberFormat="1" applyFont="1" applyBorder="1" applyAlignment="1">
      <alignment horizontal="right" indent="1"/>
    </xf>
    <xf numFmtId="167" fontId="1" fillId="0" borderId="47" xfId="61" applyNumberFormat="1" applyFont="1" applyBorder="1" applyAlignment="1">
      <alignment horizontal="right" indent="1"/>
    </xf>
    <xf numFmtId="167" fontId="8" fillId="0" borderId="47" xfId="61" applyNumberFormat="1" applyFont="1" applyBorder="1" applyAlignment="1">
      <alignment/>
    </xf>
    <xf numFmtId="167" fontId="8" fillId="0" borderId="46" xfId="61" applyNumberFormat="1" applyFont="1" applyBorder="1" applyAlignment="1">
      <alignment/>
    </xf>
    <xf numFmtId="167" fontId="10" fillId="0" borderId="47" xfId="61" applyNumberFormat="1" applyFont="1" applyBorder="1" applyAlignment="1">
      <alignment horizontal="right" indent="1"/>
    </xf>
    <xf numFmtId="170" fontId="10" fillId="0" borderId="46" xfId="61" applyNumberFormat="1" applyFont="1" applyBorder="1" applyAlignment="1">
      <alignment horizontal="right" indent="1"/>
    </xf>
    <xf numFmtId="167" fontId="10" fillId="0" borderId="46" xfId="61" applyNumberFormat="1" applyFont="1" applyBorder="1" applyAlignment="1">
      <alignment horizontal="right" indent="1"/>
    </xf>
    <xf numFmtId="3" fontId="10" fillId="0" borderId="46" xfId="61" applyNumberFormat="1" applyFont="1" applyBorder="1" applyAlignment="1">
      <alignment horizontal="center"/>
    </xf>
    <xf numFmtId="171" fontId="8" fillId="0" borderId="46" xfId="61" applyNumberFormat="1" applyFont="1" applyBorder="1" applyAlignment="1">
      <alignment horizontal="right" indent="1"/>
    </xf>
    <xf numFmtId="171" fontId="10" fillId="0" borderId="46" xfId="61" applyNumberFormat="1" applyFont="1" applyBorder="1" applyAlignment="1">
      <alignment horizontal="right"/>
    </xf>
    <xf numFmtId="49" fontId="8" fillId="0" borderId="46" xfId="0" applyNumberFormat="1" applyFont="1" applyFill="1" applyBorder="1" applyAlignment="1">
      <alignment wrapText="1"/>
    </xf>
    <xf numFmtId="167" fontId="8" fillId="0" borderId="55" xfId="61" applyNumberFormat="1" applyFont="1" applyBorder="1" applyAlignment="1">
      <alignment horizontal="right" indent="1"/>
    </xf>
    <xf numFmtId="170" fontId="8" fillId="0" borderId="50" xfId="61" applyNumberFormat="1" applyFont="1" applyBorder="1" applyAlignment="1">
      <alignment horizontal="right" indent="1"/>
    </xf>
    <xf numFmtId="167" fontId="8" fillId="0" borderId="50" xfId="61" applyNumberFormat="1" applyFont="1" applyBorder="1" applyAlignment="1">
      <alignment horizontal="right" indent="1"/>
    </xf>
    <xf numFmtId="170" fontId="8" fillId="0" borderId="55" xfId="61" applyNumberFormat="1" applyFont="1" applyBorder="1" applyAlignment="1">
      <alignment horizontal="right" indent="1"/>
    </xf>
    <xf numFmtId="49" fontId="8" fillId="0" borderId="50" xfId="0" applyNumberFormat="1" applyFont="1" applyBorder="1" applyAlignment="1">
      <alignment horizontal="center"/>
    </xf>
    <xf numFmtId="164" fontId="8" fillId="0" borderId="50" xfId="61" applyNumberFormat="1" applyFont="1" applyBorder="1" applyAlignment="1">
      <alignment horizontal="center"/>
    </xf>
    <xf numFmtId="171" fontId="8" fillId="0" borderId="50" xfId="61" applyNumberFormat="1" applyFont="1" applyBorder="1" applyAlignment="1">
      <alignment horizontal="right"/>
    </xf>
    <xf numFmtId="3" fontId="8" fillId="0" borderId="50" xfId="61" applyNumberFormat="1" applyFont="1" applyBorder="1" applyAlignment="1">
      <alignment horizontal="center"/>
    </xf>
    <xf numFmtId="171" fontId="8" fillId="0" borderId="50" xfId="61" applyNumberFormat="1" applyFont="1" applyBorder="1" applyAlignment="1">
      <alignment horizontal="center"/>
    </xf>
    <xf numFmtId="167" fontId="8" fillId="0" borderId="56" xfId="61" applyNumberFormat="1" applyFont="1" applyBorder="1" applyAlignment="1">
      <alignment horizontal="center"/>
    </xf>
    <xf numFmtId="3" fontId="8" fillId="0" borderId="19" xfId="61" applyNumberFormat="1" applyFont="1" applyBorder="1" applyAlignment="1">
      <alignment horizontal="center"/>
    </xf>
    <xf numFmtId="167" fontId="8" fillId="0" borderId="18" xfId="61" applyNumberFormat="1" applyFont="1" applyBorder="1" applyAlignment="1">
      <alignment horizontal="center"/>
    </xf>
    <xf numFmtId="167" fontId="8" fillId="0" borderId="19" xfId="61" applyNumberFormat="1" applyFont="1" applyBorder="1" applyAlignment="1">
      <alignment/>
    </xf>
    <xf numFmtId="0" fontId="8" fillId="0" borderId="19" xfId="0" applyFont="1" applyBorder="1" applyAlignment="1">
      <alignment/>
    </xf>
    <xf numFmtId="167" fontId="8" fillId="0" borderId="18" xfId="61" applyNumberFormat="1" applyFont="1" applyBorder="1" applyAlignment="1">
      <alignment/>
    </xf>
    <xf numFmtId="167" fontId="8" fillId="0" borderId="20" xfId="61" applyNumberFormat="1" applyFont="1" applyBorder="1" applyAlignment="1">
      <alignment/>
    </xf>
    <xf numFmtId="167" fontId="8" fillId="0" borderId="51" xfId="61" applyNumberFormat="1" applyFont="1" applyBorder="1" applyAlignment="1">
      <alignment/>
    </xf>
    <xf numFmtId="166" fontId="8" fillId="0" borderId="52" xfId="0" applyNumberFormat="1" applyFont="1" applyFill="1" applyBorder="1" applyAlignment="1">
      <alignment wrapText="1"/>
    </xf>
    <xf numFmtId="167" fontId="8" fillId="0" borderId="35" xfId="61" applyNumberFormat="1" applyFont="1" applyBorder="1" applyAlignment="1">
      <alignment horizontal="right" indent="1"/>
    </xf>
    <xf numFmtId="170" fontId="8" fillId="0" borderId="34" xfId="61" applyNumberFormat="1" applyFont="1" applyBorder="1" applyAlignment="1">
      <alignment horizontal="right" indent="1"/>
    </xf>
    <xf numFmtId="167" fontId="8" fillId="0" borderId="34" xfId="61" applyNumberFormat="1" applyFont="1" applyBorder="1" applyAlignment="1">
      <alignment horizontal="right" indent="1"/>
    </xf>
    <xf numFmtId="164" fontId="8" fillId="0" borderId="34" xfId="61" applyNumberFormat="1" applyFont="1" applyBorder="1" applyAlignment="1">
      <alignment horizontal="center"/>
    </xf>
    <xf numFmtId="170" fontId="8" fillId="0" borderId="35" xfId="61" applyNumberFormat="1" applyFont="1" applyBorder="1" applyAlignment="1">
      <alignment horizontal="right" indent="1"/>
    </xf>
    <xf numFmtId="171" fontId="8" fillId="0" borderId="34" xfId="61" applyNumberFormat="1" applyFont="1" applyBorder="1" applyAlignment="1">
      <alignment horizontal="right"/>
    </xf>
    <xf numFmtId="3" fontId="8" fillId="0" borderId="34" xfId="61" applyNumberFormat="1" applyFont="1" applyBorder="1" applyAlignment="1">
      <alignment horizontal="center"/>
    </xf>
    <xf numFmtId="171" fontId="8" fillId="0" borderId="34" xfId="61" applyNumberFormat="1" applyFont="1" applyBorder="1" applyAlignment="1">
      <alignment horizontal="center"/>
    </xf>
    <xf numFmtId="167" fontId="8" fillId="0" borderId="36" xfId="61" applyNumberFormat="1" applyFont="1" applyBorder="1" applyAlignment="1">
      <alignment horizontal="center"/>
    </xf>
    <xf numFmtId="3" fontId="8" fillId="0" borderId="27" xfId="61" applyNumberFormat="1" applyFont="1" applyBorder="1" applyAlignment="1">
      <alignment horizontal="center"/>
    </xf>
    <xf numFmtId="167" fontId="8" fillId="0" borderId="26" xfId="61" applyNumberFormat="1" applyFont="1" applyBorder="1" applyAlignment="1">
      <alignment horizontal="center"/>
    </xf>
    <xf numFmtId="167" fontId="8" fillId="0" borderId="27" xfId="61" applyNumberFormat="1" applyFont="1" applyBorder="1" applyAlignment="1">
      <alignment/>
    </xf>
    <xf numFmtId="0" fontId="8" fillId="0" borderId="27" xfId="0" applyFont="1" applyBorder="1" applyAlignment="1">
      <alignment/>
    </xf>
    <xf numFmtId="167" fontId="8" fillId="0" borderId="26" xfId="61" applyNumberFormat="1" applyFont="1" applyBorder="1" applyAlignment="1">
      <alignment/>
    </xf>
    <xf numFmtId="167" fontId="8" fillId="0" borderId="25" xfId="61" applyNumberFormat="1" applyFont="1" applyBorder="1" applyAlignment="1">
      <alignment/>
    </xf>
    <xf numFmtId="167" fontId="8" fillId="0" borderId="0" xfId="61" applyNumberFormat="1" applyFont="1" applyBorder="1" applyAlignment="1">
      <alignment/>
    </xf>
    <xf numFmtId="0" fontId="8" fillId="0" borderId="36" xfId="0" applyFont="1" applyBorder="1" applyAlignment="1">
      <alignment/>
    </xf>
    <xf numFmtId="167" fontId="8" fillId="0" borderId="35" xfId="61" applyNumberFormat="1" applyFont="1" applyBorder="1" applyAlignment="1">
      <alignment/>
    </xf>
    <xf numFmtId="49" fontId="8" fillId="0" borderId="52" xfId="0" applyNumberFormat="1" applyFont="1" applyBorder="1" applyAlignment="1">
      <alignment horizontal="center"/>
    </xf>
    <xf numFmtId="167" fontId="8" fillId="0" borderId="43" xfId="61" applyNumberFormat="1" applyFont="1" applyBorder="1" applyAlignment="1">
      <alignment horizontal="right" indent="1"/>
    </xf>
    <xf numFmtId="170" fontId="8" fillId="0" borderId="52" xfId="61" applyNumberFormat="1" applyFont="1" applyBorder="1" applyAlignment="1">
      <alignment horizontal="right" indent="1"/>
    </xf>
    <xf numFmtId="167" fontId="8" fillId="0" borderId="52" xfId="61" applyNumberFormat="1" applyFont="1" applyBorder="1" applyAlignment="1">
      <alignment horizontal="right" indent="1"/>
    </xf>
    <xf numFmtId="164" fontId="8" fillId="0" borderId="52" xfId="61" applyNumberFormat="1" applyFont="1" applyBorder="1" applyAlignment="1">
      <alignment horizontal="center"/>
    </xf>
    <xf numFmtId="170" fontId="8" fillId="0" borderId="43" xfId="61" applyNumberFormat="1" applyFont="1" applyBorder="1" applyAlignment="1">
      <alignment horizontal="right" indent="1"/>
    </xf>
    <xf numFmtId="171" fontId="8" fillId="0" borderId="52" xfId="61" applyNumberFormat="1" applyFont="1" applyBorder="1" applyAlignment="1">
      <alignment horizontal="right"/>
    </xf>
    <xf numFmtId="3" fontId="8" fillId="0" borderId="52" xfId="61" applyNumberFormat="1" applyFont="1" applyBorder="1" applyAlignment="1">
      <alignment horizontal="center"/>
    </xf>
    <xf numFmtId="171" fontId="8" fillId="0" borderId="52" xfId="61" applyNumberFormat="1" applyFont="1" applyBorder="1" applyAlignment="1">
      <alignment horizontal="center"/>
    </xf>
    <xf numFmtId="167" fontId="8" fillId="0" borderId="53" xfId="61" applyNumberFormat="1" applyFont="1" applyBorder="1" applyAlignment="1">
      <alignment horizontal="center"/>
    </xf>
    <xf numFmtId="3" fontId="8" fillId="0" borderId="21" xfId="61" applyNumberFormat="1" applyFont="1" applyBorder="1" applyAlignment="1">
      <alignment horizontal="center"/>
    </xf>
    <xf numFmtId="167" fontId="8" fillId="0" borderId="22" xfId="61" applyNumberFormat="1" applyFont="1" applyBorder="1" applyAlignment="1">
      <alignment horizontal="center"/>
    </xf>
    <xf numFmtId="167" fontId="8" fillId="0" borderId="21" xfId="61" applyNumberFormat="1" applyFont="1" applyBorder="1" applyAlignment="1">
      <alignment/>
    </xf>
    <xf numFmtId="0" fontId="8" fillId="0" borderId="21" xfId="0" applyFont="1" applyBorder="1" applyAlignment="1">
      <alignment/>
    </xf>
    <xf numFmtId="167" fontId="8" fillId="0" borderId="22" xfId="61" applyNumberFormat="1" applyFont="1" applyBorder="1" applyAlignment="1">
      <alignment/>
    </xf>
    <xf numFmtId="167" fontId="8" fillId="0" borderId="57" xfId="61" applyNumberFormat="1" applyFont="1" applyBorder="1" applyAlignment="1">
      <alignment/>
    </xf>
    <xf numFmtId="167" fontId="8" fillId="0" borderId="54" xfId="61" applyNumberFormat="1" applyFont="1" applyBorder="1" applyAlignment="1">
      <alignment/>
    </xf>
    <xf numFmtId="0" fontId="8" fillId="0" borderId="53" xfId="0" applyFont="1" applyBorder="1" applyAlignment="1">
      <alignment/>
    </xf>
    <xf numFmtId="167" fontId="8" fillId="0" borderId="43" xfId="61" applyNumberFormat="1" applyFont="1" applyBorder="1" applyAlignment="1">
      <alignment/>
    </xf>
    <xf numFmtId="166" fontId="8" fillId="0" borderId="46" xfId="0" applyNumberFormat="1" applyFont="1" applyFill="1" applyBorder="1" applyAlignment="1">
      <alignment horizontal="left" vertical="center" wrapText="1"/>
    </xf>
    <xf numFmtId="49" fontId="8" fillId="0" borderId="34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171" fontId="8" fillId="0" borderId="0" xfId="61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50" xfId="0" applyFont="1" applyBorder="1" applyAlignment="1">
      <alignment wrapText="1"/>
    </xf>
    <xf numFmtId="167" fontId="8" fillId="0" borderId="55" xfId="0" applyNumberFormat="1" applyFont="1" applyBorder="1" applyAlignment="1">
      <alignment/>
    </xf>
    <xf numFmtId="0" fontId="8" fillId="0" borderId="50" xfId="0" applyFont="1" applyBorder="1" applyAlignment="1">
      <alignment/>
    </xf>
    <xf numFmtId="167" fontId="8" fillId="0" borderId="50" xfId="0" applyNumberFormat="1" applyFont="1" applyBorder="1" applyAlignment="1">
      <alignment/>
    </xf>
    <xf numFmtId="0" fontId="8" fillId="0" borderId="5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59" xfId="0" applyFont="1" applyBorder="1" applyAlignment="1">
      <alignment/>
    </xf>
    <xf numFmtId="0" fontId="8" fillId="0" borderId="47" xfId="0" applyFont="1" applyBorder="1" applyAlignment="1">
      <alignment/>
    </xf>
    <xf numFmtId="49" fontId="8" fillId="0" borderId="60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167" fontId="1" fillId="0" borderId="32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7" fontId="1" fillId="0" borderId="29" xfId="0" applyNumberFormat="1" applyFont="1" applyBorder="1" applyAlignment="1">
      <alignment/>
    </xf>
    <xf numFmtId="171" fontId="1" fillId="0" borderId="29" xfId="0" applyNumberFormat="1" applyFont="1" applyBorder="1" applyAlignment="1">
      <alignment horizontal="right"/>
    </xf>
    <xf numFmtId="171" fontId="1" fillId="0" borderId="2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2" xfId="0" applyFont="1" applyBorder="1" applyAlignment="1">
      <alignment horizontal="center"/>
    </xf>
    <xf numFmtId="3" fontId="8" fillId="0" borderId="6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33" xfId="0" applyFont="1" applyBorder="1" applyAlignment="1">
      <alignment/>
    </xf>
    <xf numFmtId="49" fontId="8" fillId="0" borderId="64" xfId="0" applyNumberFormat="1" applyFont="1" applyBorder="1" applyAlignment="1">
      <alignment wrapText="1"/>
    </xf>
    <xf numFmtId="0" fontId="8" fillId="0" borderId="65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66" xfId="0" applyFont="1" applyBorder="1" applyAlignment="1">
      <alignment horizontal="center"/>
    </xf>
    <xf numFmtId="3" fontId="8" fillId="0" borderId="66" xfId="0" applyNumberFormat="1" applyFont="1" applyBorder="1" applyAlignment="1">
      <alignment horizontal="center"/>
    </xf>
    <xf numFmtId="171" fontId="8" fillId="0" borderId="25" xfId="0" applyNumberFormat="1" applyFont="1" applyBorder="1" applyAlignment="1">
      <alignment/>
    </xf>
    <xf numFmtId="0" fontId="8" fillId="0" borderId="64" xfId="0" applyFont="1" applyBorder="1" applyAlignment="1">
      <alignment/>
    </xf>
    <xf numFmtId="167" fontId="8" fillId="0" borderId="67" xfId="61" applyNumberFormat="1" applyFont="1" applyBorder="1" applyAlignment="1">
      <alignment horizontal="center"/>
    </xf>
    <xf numFmtId="167" fontId="8" fillId="0" borderId="68" xfId="61" applyNumberFormat="1" applyFont="1" applyBorder="1" applyAlignment="1">
      <alignment/>
    </xf>
    <xf numFmtId="167" fontId="8" fillId="0" borderId="68" xfId="61" applyNumberFormat="1" applyFont="1" applyBorder="1" applyAlignment="1">
      <alignment horizontal="center"/>
    </xf>
    <xf numFmtId="0" fontId="8" fillId="0" borderId="68" xfId="0" applyFont="1" applyBorder="1" applyAlignment="1">
      <alignment/>
    </xf>
    <xf numFmtId="167" fontId="2" fillId="0" borderId="69" xfId="61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/>
    </xf>
    <xf numFmtId="0" fontId="8" fillId="0" borderId="60" xfId="0" applyFont="1" applyBorder="1" applyAlignment="1">
      <alignment vertical="top" wrapText="1"/>
    </xf>
    <xf numFmtId="49" fontId="8" fillId="0" borderId="60" xfId="0" applyNumberFormat="1" applyFont="1" applyFill="1" applyBorder="1" applyAlignment="1">
      <alignment horizontal="center"/>
    </xf>
    <xf numFmtId="166" fontId="1" fillId="0" borderId="60" xfId="0" applyNumberFormat="1" applyFont="1" applyFill="1" applyBorder="1" applyAlignment="1">
      <alignment horizontal="center" wrapText="1"/>
    </xf>
    <xf numFmtId="164" fontId="1" fillId="0" borderId="70" xfId="61" applyNumberFormat="1" applyFont="1" applyFill="1" applyBorder="1" applyAlignment="1">
      <alignment horizontal="center"/>
    </xf>
    <xf numFmtId="164" fontId="1" fillId="0" borderId="60" xfId="61" applyNumberFormat="1" applyFont="1" applyFill="1" applyBorder="1" applyAlignment="1">
      <alignment horizontal="center"/>
    </xf>
    <xf numFmtId="171" fontId="1" fillId="0" borderId="60" xfId="61" applyNumberFormat="1" applyFont="1" applyFill="1" applyBorder="1" applyAlignment="1">
      <alignment horizontal="right"/>
    </xf>
    <xf numFmtId="171" fontId="1" fillId="0" borderId="60" xfId="61" applyNumberFormat="1" applyFont="1" applyFill="1" applyBorder="1" applyAlignment="1">
      <alignment horizontal="center"/>
    </xf>
    <xf numFmtId="171" fontId="1" fillId="0" borderId="30" xfId="61" applyNumberFormat="1" applyFont="1" applyFill="1" applyBorder="1" applyAlignment="1">
      <alignment horizontal="center"/>
    </xf>
    <xf numFmtId="171" fontId="1" fillId="0" borderId="10" xfId="61" applyNumberFormat="1" applyFont="1" applyFill="1" applyBorder="1" applyAlignment="1">
      <alignment horizontal="center"/>
    </xf>
    <xf numFmtId="171" fontId="1" fillId="0" borderId="11" xfId="61" applyNumberFormat="1" applyFont="1" applyFill="1" applyBorder="1" applyAlignment="1">
      <alignment horizontal="center"/>
    </xf>
    <xf numFmtId="167" fontId="1" fillId="0" borderId="10" xfId="61" applyNumberFormat="1" applyFont="1" applyFill="1" applyBorder="1" applyAlignment="1">
      <alignment horizontal="center"/>
    </xf>
    <xf numFmtId="171" fontId="1" fillId="0" borderId="71" xfId="61" applyNumberFormat="1" applyFont="1" applyFill="1" applyBorder="1" applyAlignment="1">
      <alignment horizontal="center"/>
    </xf>
    <xf numFmtId="171" fontId="1" fillId="0" borderId="31" xfId="61" applyNumberFormat="1" applyFont="1" applyFill="1" applyBorder="1" applyAlignment="1">
      <alignment horizontal="center"/>
    </xf>
    <xf numFmtId="173" fontId="2" fillId="0" borderId="17" xfId="0" applyNumberFormat="1" applyFont="1" applyBorder="1" applyAlignment="1">
      <alignment/>
    </xf>
    <xf numFmtId="43" fontId="2" fillId="0" borderId="23" xfId="0" applyNumberFormat="1" applyFont="1" applyBorder="1" applyAlignment="1">
      <alignment/>
    </xf>
    <xf numFmtId="43" fontId="2" fillId="0" borderId="24" xfId="0" applyNumberFormat="1" applyFont="1" applyBorder="1" applyAlignment="1">
      <alignment/>
    </xf>
    <xf numFmtId="0" fontId="5" fillId="33" borderId="5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43" fontId="5" fillId="33" borderId="17" xfId="0" applyNumberFormat="1" applyFont="1" applyFill="1" applyBorder="1" applyAlignment="1">
      <alignment/>
    </xf>
    <xf numFmtId="43" fontId="5" fillId="33" borderId="57" xfId="0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10" fontId="2" fillId="0" borderId="23" xfId="0" applyNumberFormat="1" applyFont="1" applyBorder="1" applyAlignment="1">
      <alignment/>
    </xf>
    <xf numFmtId="0" fontId="12" fillId="0" borderId="0" xfId="0" applyFont="1" applyAlignment="1">
      <alignment/>
    </xf>
    <xf numFmtId="44" fontId="12" fillId="0" borderId="0" xfId="0" applyNumberFormat="1" applyFont="1" applyAlignment="1">
      <alignment horizontal="left"/>
    </xf>
    <xf numFmtId="10" fontId="2" fillId="0" borderId="0" xfId="0" applyNumberFormat="1" applyFont="1" applyBorder="1" applyAlignment="1">
      <alignment/>
    </xf>
    <xf numFmtId="10" fontId="2" fillId="0" borderId="24" xfId="0" applyNumberFormat="1" applyFont="1" applyBorder="1" applyAlignment="1">
      <alignment/>
    </xf>
    <xf numFmtId="43" fontId="3" fillId="0" borderId="23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7" fontId="1" fillId="0" borderId="0" xfId="61" applyNumberFormat="1" applyFont="1" applyAlignment="1">
      <alignment/>
    </xf>
    <xf numFmtId="167" fontId="1" fillId="0" borderId="0" xfId="61" applyNumberFormat="1" applyFont="1" applyBorder="1" applyAlignment="1">
      <alignment/>
    </xf>
    <xf numFmtId="10" fontId="1" fillId="0" borderId="0" xfId="0" applyNumberFormat="1" applyFont="1" applyAlignment="1">
      <alignment/>
    </xf>
    <xf numFmtId="171" fontId="1" fillId="0" borderId="0" xfId="61" applyNumberFormat="1" applyFont="1" applyBorder="1" applyAlignment="1">
      <alignment horizontal="center"/>
    </xf>
    <xf numFmtId="43" fontId="2" fillId="0" borderId="63" xfId="0" applyNumberFormat="1" applyFont="1" applyBorder="1" applyAlignment="1">
      <alignment/>
    </xf>
    <xf numFmtId="171" fontId="1" fillId="0" borderId="39" xfId="61" applyNumberFormat="1" applyFont="1" applyFill="1" applyBorder="1" applyAlignment="1">
      <alignment horizontal="center"/>
    </xf>
    <xf numFmtId="171" fontId="1" fillId="0" borderId="72" xfId="61" applyNumberFormat="1" applyFont="1" applyFill="1" applyBorder="1" applyAlignment="1">
      <alignment horizontal="center"/>
    </xf>
    <xf numFmtId="43" fontId="5" fillId="33" borderId="23" xfId="0" applyNumberFormat="1" applyFont="1" applyFill="1" applyBorder="1" applyAlignment="1">
      <alignment/>
    </xf>
    <xf numFmtId="0" fontId="1" fillId="34" borderId="70" xfId="0" applyFont="1" applyFill="1" applyBorder="1" applyAlignment="1">
      <alignment vertical="top" wrapText="1"/>
    </xf>
    <xf numFmtId="167" fontId="1" fillId="34" borderId="35" xfId="61" applyNumberFormat="1" applyFont="1" applyFill="1" applyBorder="1" applyAlignment="1">
      <alignment horizontal="right" indent="1"/>
    </xf>
    <xf numFmtId="170" fontId="1" fillId="34" borderId="34" xfId="61" applyNumberFormat="1" applyFont="1" applyFill="1" applyBorder="1" applyAlignment="1">
      <alignment horizontal="right" indent="1"/>
    </xf>
    <xf numFmtId="167" fontId="1" fillId="34" borderId="34" xfId="61" applyNumberFormat="1" applyFont="1" applyFill="1" applyBorder="1" applyAlignment="1">
      <alignment horizontal="right" indent="1"/>
    </xf>
    <xf numFmtId="164" fontId="1" fillId="34" borderId="34" xfId="61" applyNumberFormat="1" applyFont="1" applyFill="1" applyBorder="1" applyAlignment="1">
      <alignment horizontal="center"/>
    </xf>
    <xf numFmtId="170" fontId="1" fillId="34" borderId="35" xfId="61" applyNumberFormat="1" applyFont="1" applyFill="1" applyBorder="1" applyAlignment="1">
      <alignment horizontal="right" indent="1"/>
    </xf>
    <xf numFmtId="171" fontId="1" fillId="34" borderId="34" xfId="61" applyNumberFormat="1" applyFont="1" applyFill="1" applyBorder="1" applyAlignment="1">
      <alignment horizontal="right"/>
    </xf>
    <xf numFmtId="3" fontId="1" fillId="34" borderId="34" xfId="61" applyNumberFormat="1" applyFont="1" applyFill="1" applyBorder="1" applyAlignment="1">
      <alignment horizontal="center"/>
    </xf>
    <xf numFmtId="171" fontId="1" fillId="34" borderId="34" xfId="61" applyNumberFormat="1" applyFont="1" applyFill="1" applyBorder="1" applyAlignment="1">
      <alignment horizontal="center"/>
    </xf>
    <xf numFmtId="167" fontId="1" fillId="34" borderId="36" xfId="61" applyNumberFormat="1" applyFont="1" applyFill="1" applyBorder="1" applyAlignment="1">
      <alignment horizontal="center"/>
    </xf>
    <xf numFmtId="3" fontId="1" fillId="34" borderId="27" xfId="61" applyNumberFormat="1" applyFont="1" applyFill="1" applyBorder="1" applyAlignment="1">
      <alignment horizontal="center"/>
    </xf>
    <xf numFmtId="167" fontId="1" fillId="34" borderId="26" xfId="61" applyNumberFormat="1" applyFont="1" applyFill="1" applyBorder="1" applyAlignment="1">
      <alignment horizontal="center"/>
    </xf>
    <xf numFmtId="167" fontId="1" fillId="34" borderId="27" xfId="61" applyNumberFormat="1" applyFont="1" applyFill="1" applyBorder="1" applyAlignment="1">
      <alignment/>
    </xf>
    <xf numFmtId="0" fontId="1" fillId="34" borderId="27" xfId="0" applyFont="1" applyFill="1" applyBorder="1" applyAlignment="1">
      <alignment/>
    </xf>
    <xf numFmtId="167" fontId="1" fillId="34" borderId="26" xfId="61" applyNumberFormat="1" applyFont="1" applyFill="1" applyBorder="1" applyAlignment="1">
      <alignment/>
    </xf>
    <xf numFmtId="167" fontId="1" fillId="34" borderId="25" xfId="61" applyNumberFormat="1" applyFont="1" applyFill="1" applyBorder="1" applyAlignment="1">
      <alignment/>
    </xf>
    <xf numFmtId="167" fontId="1" fillId="34" borderId="0" xfId="61" applyNumberFormat="1" applyFont="1" applyFill="1" applyBorder="1" applyAlignment="1">
      <alignment/>
    </xf>
    <xf numFmtId="0" fontId="1" fillId="34" borderId="36" xfId="0" applyFont="1" applyFill="1" applyBorder="1" applyAlignment="1">
      <alignment/>
    </xf>
    <xf numFmtId="167" fontId="1" fillId="34" borderId="35" xfId="61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167" fontId="3" fillId="34" borderId="26" xfId="61" applyNumberFormat="1" applyFont="1" applyFill="1" applyBorder="1" applyAlignment="1">
      <alignment/>
    </xf>
    <xf numFmtId="167" fontId="3" fillId="34" borderId="25" xfId="61" applyNumberFormat="1" applyFont="1" applyFill="1" applyBorder="1" applyAlignment="1">
      <alignment/>
    </xf>
    <xf numFmtId="164" fontId="3" fillId="34" borderId="25" xfId="0" applyNumberFormat="1" applyFont="1" applyFill="1" applyBorder="1" applyAlignment="1">
      <alignment/>
    </xf>
    <xf numFmtId="43" fontId="3" fillId="34" borderId="10" xfId="0" applyNumberFormat="1" applyFont="1" applyFill="1" applyBorder="1" applyAlignment="1">
      <alignment/>
    </xf>
    <xf numFmtId="43" fontId="3" fillId="34" borderId="73" xfId="0" applyNumberFormat="1" applyFont="1" applyFill="1" applyBorder="1" applyAlignment="1">
      <alignment/>
    </xf>
    <xf numFmtId="49" fontId="8" fillId="0" borderId="38" xfId="0" applyNumberFormat="1" applyFont="1" applyFill="1" applyBorder="1" applyAlignment="1">
      <alignment horizontal="center"/>
    </xf>
    <xf numFmtId="166" fontId="1" fillId="0" borderId="38" xfId="0" applyNumberFormat="1" applyFont="1" applyFill="1" applyBorder="1" applyAlignment="1">
      <alignment horizontal="center" wrapText="1"/>
    </xf>
    <xf numFmtId="164" fontId="1" fillId="0" borderId="37" xfId="61" applyNumberFormat="1" applyFont="1" applyFill="1" applyBorder="1" applyAlignment="1">
      <alignment horizontal="center"/>
    </xf>
    <xf numFmtId="164" fontId="1" fillId="0" borderId="38" xfId="61" applyNumberFormat="1" applyFont="1" applyFill="1" applyBorder="1" applyAlignment="1">
      <alignment horizontal="center"/>
    </xf>
    <xf numFmtId="171" fontId="1" fillId="0" borderId="38" xfId="61" applyNumberFormat="1" applyFont="1" applyFill="1" applyBorder="1" applyAlignment="1">
      <alignment horizontal="right"/>
    </xf>
    <xf numFmtId="171" fontId="1" fillId="0" borderId="38" xfId="61" applyNumberFormat="1" applyFont="1" applyFill="1" applyBorder="1" applyAlignment="1">
      <alignment horizontal="center"/>
    </xf>
    <xf numFmtId="171" fontId="1" fillId="0" borderId="74" xfId="61" applyNumberFormat="1" applyFont="1" applyFill="1" applyBorder="1" applyAlignment="1">
      <alignment horizontal="center"/>
    </xf>
    <xf numFmtId="171" fontId="1" fillId="0" borderId="75" xfId="61" applyNumberFormat="1" applyFont="1" applyFill="1" applyBorder="1" applyAlignment="1">
      <alignment horizontal="center"/>
    </xf>
    <xf numFmtId="167" fontId="1" fillId="0" borderId="74" xfId="61" applyNumberFormat="1" applyFont="1" applyFill="1" applyBorder="1" applyAlignment="1">
      <alignment horizontal="center"/>
    </xf>
    <xf numFmtId="171" fontId="1" fillId="0" borderId="28" xfId="61" applyNumberFormat="1" applyFont="1" applyFill="1" applyBorder="1" applyAlignment="1">
      <alignment horizontal="center"/>
    </xf>
    <xf numFmtId="4" fontId="1" fillId="0" borderId="75" xfId="61" applyNumberFormat="1" applyFont="1" applyFill="1" applyBorder="1" applyAlignment="1">
      <alignment horizontal="center"/>
    </xf>
    <xf numFmtId="166" fontId="1" fillId="0" borderId="50" xfId="0" applyNumberFormat="1" applyFont="1" applyFill="1" applyBorder="1" applyAlignment="1">
      <alignment wrapText="1"/>
    </xf>
    <xf numFmtId="43" fontId="8" fillId="0" borderId="50" xfId="61" applyFont="1" applyBorder="1" applyAlignment="1">
      <alignment horizontal="right" indent="1"/>
    </xf>
    <xf numFmtId="43" fontId="8" fillId="0" borderId="55" xfId="61" applyFont="1" applyBorder="1" applyAlignment="1">
      <alignment horizontal="right" indent="1"/>
    </xf>
    <xf numFmtId="0" fontId="2" fillId="0" borderId="63" xfId="0" applyFont="1" applyBorder="1" applyAlignment="1">
      <alignment/>
    </xf>
    <xf numFmtId="0" fontId="2" fillId="0" borderId="20" xfId="0" applyFont="1" applyBorder="1" applyAlignment="1">
      <alignment/>
    </xf>
    <xf numFmtId="43" fontId="5" fillId="33" borderId="20" xfId="0" applyNumberFormat="1" applyFont="1" applyFill="1" applyBorder="1" applyAlignment="1">
      <alignment/>
    </xf>
    <xf numFmtId="166" fontId="1" fillId="0" borderId="52" xfId="0" applyNumberFormat="1" applyFont="1" applyFill="1" applyBorder="1" applyAlignment="1">
      <alignment horizontal="centerContinuous" wrapText="1"/>
    </xf>
    <xf numFmtId="43" fontId="8" fillId="0" borderId="52" xfId="61" applyFont="1" applyBorder="1" applyAlignment="1">
      <alignment horizontal="right" indent="1"/>
    </xf>
    <xf numFmtId="43" fontId="8" fillId="0" borderId="43" xfId="61" applyFont="1" applyBorder="1" applyAlignment="1">
      <alignment horizontal="right" indent="1"/>
    </xf>
    <xf numFmtId="167" fontId="2" fillId="0" borderId="22" xfId="61" applyNumberFormat="1" applyFont="1" applyBorder="1" applyAlignment="1">
      <alignment/>
    </xf>
    <xf numFmtId="167" fontId="2" fillId="0" borderId="57" xfId="61" applyNumberFormat="1" applyFont="1" applyBorder="1" applyAlignment="1">
      <alignment/>
    </xf>
    <xf numFmtId="0" fontId="2" fillId="0" borderId="57" xfId="0" applyFont="1" applyBorder="1" applyAlignment="1">
      <alignment/>
    </xf>
    <xf numFmtId="166" fontId="1" fillId="34" borderId="60" xfId="0" applyNumberFormat="1" applyFont="1" applyFill="1" applyBorder="1" applyAlignment="1">
      <alignment wrapText="1"/>
    </xf>
    <xf numFmtId="167" fontId="8" fillId="34" borderId="70" xfId="61" applyNumberFormat="1" applyFont="1" applyFill="1" applyBorder="1" applyAlignment="1">
      <alignment horizontal="right" indent="1"/>
    </xf>
    <xf numFmtId="43" fontId="8" fillId="34" borderId="60" xfId="61" applyFont="1" applyFill="1" applyBorder="1" applyAlignment="1">
      <alignment horizontal="right" indent="1"/>
    </xf>
    <xf numFmtId="167" fontId="8" fillId="34" borderId="60" xfId="61" applyNumberFormat="1" applyFont="1" applyFill="1" applyBorder="1" applyAlignment="1">
      <alignment horizontal="right" indent="1"/>
    </xf>
    <xf numFmtId="164" fontId="8" fillId="34" borderId="60" xfId="61" applyNumberFormat="1" applyFont="1" applyFill="1" applyBorder="1" applyAlignment="1">
      <alignment horizontal="center"/>
    </xf>
    <xf numFmtId="43" fontId="8" fillId="34" borderId="70" xfId="61" applyFont="1" applyFill="1" applyBorder="1" applyAlignment="1">
      <alignment horizontal="right" indent="1"/>
    </xf>
    <xf numFmtId="171" fontId="8" fillId="34" borderId="60" xfId="61" applyNumberFormat="1" applyFont="1" applyFill="1" applyBorder="1" applyAlignment="1">
      <alignment horizontal="right"/>
    </xf>
    <xf numFmtId="3" fontId="8" fillId="34" borderId="60" xfId="61" applyNumberFormat="1" applyFont="1" applyFill="1" applyBorder="1" applyAlignment="1">
      <alignment horizontal="center"/>
    </xf>
    <xf numFmtId="171" fontId="8" fillId="34" borderId="60" xfId="61" applyNumberFormat="1" applyFont="1" applyFill="1" applyBorder="1" applyAlignment="1">
      <alignment horizontal="center"/>
    </xf>
    <xf numFmtId="167" fontId="8" fillId="34" borderId="30" xfId="61" applyNumberFormat="1" applyFont="1" applyFill="1" applyBorder="1" applyAlignment="1">
      <alignment horizontal="center"/>
    </xf>
    <xf numFmtId="3" fontId="8" fillId="34" borderId="10" xfId="61" applyNumberFormat="1" applyFont="1" applyFill="1" applyBorder="1" applyAlignment="1">
      <alignment horizontal="center"/>
    </xf>
    <xf numFmtId="167" fontId="8" fillId="34" borderId="11" xfId="61" applyNumberFormat="1" applyFont="1" applyFill="1" applyBorder="1" applyAlignment="1">
      <alignment horizontal="center"/>
    </xf>
    <xf numFmtId="167" fontId="8" fillId="34" borderId="10" xfId="61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7" fontId="8" fillId="34" borderId="11" xfId="61" applyNumberFormat="1" applyFont="1" applyFill="1" applyBorder="1" applyAlignment="1">
      <alignment/>
    </xf>
    <xf numFmtId="167" fontId="8" fillId="34" borderId="71" xfId="61" applyNumberFormat="1" applyFont="1" applyFill="1" applyBorder="1" applyAlignment="1">
      <alignment/>
    </xf>
    <xf numFmtId="167" fontId="8" fillId="34" borderId="31" xfId="61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67" fontId="2" fillId="34" borderId="11" xfId="61" applyNumberFormat="1" applyFont="1" applyFill="1" applyBorder="1" applyAlignment="1">
      <alignment/>
    </xf>
    <xf numFmtId="167" fontId="2" fillId="34" borderId="71" xfId="61" applyNumberFormat="1" applyFont="1" applyFill="1" applyBorder="1" applyAlignment="1">
      <alignment/>
    </xf>
    <xf numFmtId="0" fontId="2" fillId="34" borderId="73" xfId="0" applyFont="1" applyFill="1" applyBorder="1" applyAlignment="1">
      <alignment/>
    </xf>
    <xf numFmtId="0" fontId="2" fillId="34" borderId="71" xfId="0" applyFont="1" applyFill="1" applyBorder="1" applyAlignment="1">
      <alignment/>
    </xf>
    <xf numFmtId="0" fontId="8" fillId="0" borderId="38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14" fontId="3" fillId="0" borderId="0" xfId="0" applyNumberFormat="1" applyFont="1" applyAlignment="1">
      <alignment horizontal="left"/>
    </xf>
    <xf numFmtId="0" fontId="2" fillId="0" borderId="54" xfId="0" applyFont="1" applyBorder="1" applyAlignment="1">
      <alignment/>
    </xf>
    <xf numFmtId="164" fontId="2" fillId="0" borderId="57" xfId="0" applyNumberFormat="1" applyFont="1" applyBorder="1" applyAlignment="1">
      <alignment/>
    </xf>
    <xf numFmtId="164" fontId="2" fillId="0" borderId="57" xfId="0" applyNumberFormat="1" applyFont="1" applyBorder="1" applyAlignment="1">
      <alignment horizontal="center"/>
    </xf>
    <xf numFmtId="49" fontId="8" fillId="0" borderId="74" xfId="0" applyNumberFormat="1" applyFont="1" applyBorder="1" applyAlignment="1">
      <alignment horizontal="center"/>
    </xf>
    <xf numFmtId="166" fontId="1" fillId="34" borderId="76" xfId="0" applyNumberFormat="1" applyFont="1" applyFill="1" applyBorder="1" applyAlignment="1">
      <alignment horizontal="left" vertical="center" wrapText="1"/>
    </xf>
    <xf numFmtId="167" fontId="1" fillId="34" borderId="76" xfId="61" applyNumberFormat="1" applyFont="1" applyFill="1" applyBorder="1" applyAlignment="1">
      <alignment horizontal="right" indent="1"/>
    </xf>
    <xf numFmtId="170" fontId="1" fillId="34" borderId="76" xfId="61" applyNumberFormat="1" applyFont="1" applyFill="1" applyBorder="1" applyAlignment="1">
      <alignment horizontal="right" indent="1"/>
    </xf>
    <xf numFmtId="164" fontId="1" fillId="34" borderId="76" xfId="61" applyNumberFormat="1" applyFont="1" applyFill="1" applyBorder="1" applyAlignment="1">
      <alignment horizontal="center"/>
    </xf>
    <xf numFmtId="171" fontId="1" fillId="34" borderId="76" xfId="61" applyNumberFormat="1" applyFont="1" applyFill="1" applyBorder="1" applyAlignment="1">
      <alignment horizontal="right"/>
    </xf>
    <xf numFmtId="3" fontId="1" fillId="34" borderId="76" xfId="61" applyNumberFormat="1" applyFont="1" applyFill="1" applyBorder="1" applyAlignment="1">
      <alignment horizontal="center"/>
    </xf>
    <xf numFmtId="171" fontId="1" fillId="34" borderId="76" xfId="61" applyNumberFormat="1" applyFont="1" applyFill="1" applyBorder="1" applyAlignment="1">
      <alignment horizontal="center"/>
    </xf>
    <xf numFmtId="167" fontId="1" fillId="34" borderId="76" xfId="61" applyNumberFormat="1" applyFont="1" applyFill="1" applyBorder="1" applyAlignment="1">
      <alignment horizontal="center"/>
    </xf>
    <xf numFmtId="167" fontId="1" fillId="34" borderId="76" xfId="61" applyNumberFormat="1" applyFont="1" applyFill="1" applyBorder="1" applyAlignment="1">
      <alignment/>
    </xf>
    <xf numFmtId="0" fontId="1" fillId="34" borderId="76" xfId="0" applyFont="1" applyFill="1" applyBorder="1" applyAlignment="1">
      <alignment/>
    </xf>
    <xf numFmtId="0" fontId="3" fillId="34" borderId="76" xfId="0" applyFont="1" applyFill="1" applyBorder="1" applyAlignment="1">
      <alignment/>
    </xf>
    <xf numFmtId="167" fontId="3" fillId="34" borderId="76" xfId="61" applyNumberFormat="1" applyFont="1" applyFill="1" applyBorder="1" applyAlignment="1">
      <alignment/>
    </xf>
    <xf numFmtId="164" fontId="3" fillId="34" borderId="76" xfId="0" applyNumberFormat="1" applyFont="1" applyFill="1" applyBorder="1" applyAlignment="1">
      <alignment/>
    </xf>
    <xf numFmtId="164" fontId="3" fillId="34" borderId="76" xfId="0" applyNumberFormat="1" applyFont="1" applyFill="1" applyBorder="1" applyAlignment="1">
      <alignment horizontal="center"/>
    </xf>
    <xf numFmtId="43" fontId="3" fillId="34" borderId="76" xfId="0" applyNumberFormat="1" applyFont="1" applyFill="1" applyBorder="1" applyAlignment="1">
      <alignment/>
    </xf>
    <xf numFmtId="167" fontId="8" fillId="0" borderId="23" xfId="61" applyNumberFormat="1" applyFont="1" applyBorder="1" applyAlignment="1">
      <alignment horizontal="right" indent="1"/>
    </xf>
    <xf numFmtId="170" fontId="8" fillId="0" borderId="23" xfId="61" applyNumberFormat="1" applyFont="1" applyBorder="1" applyAlignment="1">
      <alignment horizontal="right" indent="1"/>
    </xf>
    <xf numFmtId="164" fontId="8" fillId="0" borderId="23" xfId="61" applyNumberFormat="1" applyFont="1" applyBorder="1" applyAlignment="1">
      <alignment horizontal="center"/>
    </xf>
    <xf numFmtId="171" fontId="8" fillId="0" borderId="23" xfId="61" applyNumberFormat="1" applyFont="1" applyBorder="1" applyAlignment="1">
      <alignment horizontal="right"/>
    </xf>
    <xf numFmtId="3" fontId="8" fillId="0" borderId="23" xfId="61" applyNumberFormat="1" applyFont="1" applyBorder="1" applyAlignment="1">
      <alignment horizontal="center"/>
    </xf>
    <xf numFmtId="171" fontId="8" fillId="0" borderId="23" xfId="61" applyNumberFormat="1" applyFont="1" applyBorder="1" applyAlignment="1">
      <alignment horizontal="center"/>
    </xf>
    <xf numFmtId="167" fontId="8" fillId="0" borderId="23" xfId="61" applyNumberFormat="1" applyFont="1" applyBorder="1" applyAlignment="1">
      <alignment horizontal="center"/>
    </xf>
    <xf numFmtId="167" fontId="8" fillId="0" borderId="23" xfId="61" applyNumberFormat="1" applyFont="1" applyBorder="1" applyAlignment="1">
      <alignment/>
    </xf>
    <xf numFmtId="0" fontId="8" fillId="0" borderId="23" xfId="0" applyFont="1" applyBorder="1" applyAlignment="1">
      <alignment/>
    </xf>
    <xf numFmtId="167" fontId="2" fillId="0" borderId="23" xfId="61" applyNumberFormat="1" applyFont="1" applyBorder="1" applyAlignment="1">
      <alignment/>
    </xf>
    <xf numFmtId="10" fontId="2" fillId="0" borderId="23" xfId="0" applyNumberFormat="1" applyFont="1" applyBorder="1" applyAlignment="1">
      <alignment/>
    </xf>
    <xf numFmtId="10" fontId="2" fillId="0" borderId="63" xfId="0" applyNumberFormat="1" applyFont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43" fontId="13" fillId="0" borderId="23" xfId="0" applyNumberFormat="1" applyFont="1" applyBorder="1" applyAlignment="1">
      <alignment/>
    </xf>
    <xf numFmtId="0" fontId="3" fillId="0" borderId="7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top" wrapText="1"/>
    </xf>
    <xf numFmtId="0" fontId="8" fillId="0" borderId="55" xfId="0" applyFont="1" applyBorder="1" applyAlignment="1">
      <alignment vertical="top" wrapText="1"/>
    </xf>
    <xf numFmtId="43" fontId="2" fillId="0" borderId="66" xfId="0" applyNumberFormat="1" applyFont="1" applyBorder="1" applyAlignment="1">
      <alignment/>
    </xf>
    <xf numFmtId="0" fontId="8" fillId="0" borderId="23" xfId="0" applyFont="1" applyBorder="1" applyAlignment="1">
      <alignment vertical="top" wrapText="1"/>
    </xf>
    <xf numFmtId="0" fontId="8" fillId="0" borderId="59" xfId="0" applyFont="1" applyBorder="1" applyAlignment="1">
      <alignment vertical="top" wrapText="1"/>
    </xf>
    <xf numFmtId="10" fontId="14" fillId="0" borderId="23" xfId="0" applyNumberFormat="1" applyFont="1" applyBorder="1" applyAlignment="1">
      <alignment/>
    </xf>
    <xf numFmtId="164" fontId="3" fillId="34" borderId="0" xfId="0" applyNumberFormat="1" applyFont="1" applyFill="1" applyBorder="1" applyAlignment="1">
      <alignment/>
    </xf>
    <xf numFmtId="171" fontId="1" fillId="0" borderId="37" xfId="61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43" fontId="15" fillId="0" borderId="23" xfId="0" applyNumberFormat="1" applyFont="1" applyBorder="1" applyAlignment="1">
      <alignment/>
    </xf>
    <xf numFmtId="43" fontId="2" fillId="0" borderId="23" xfId="0" applyNumberFormat="1" applyFont="1" applyBorder="1" applyAlignment="1">
      <alignment/>
    </xf>
    <xf numFmtId="43" fontId="16" fillId="0" borderId="23" xfId="0" applyNumberFormat="1" applyFont="1" applyBorder="1" applyAlignment="1">
      <alignment/>
    </xf>
    <xf numFmtId="4" fontId="1" fillId="0" borderId="38" xfId="61" applyNumberFormat="1" applyFont="1" applyFill="1" applyBorder="1" applyAlignment="1">
      <alignment horizontal="center"/>
    </xf>
    <xf numFmtId="167" fontId="2" fillId="0" borderId="23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166" fontId="8" fillId="0" borderId="43" xfId="0" applyNumberFormat="1" applyFont="1" applyFill="1" applyBorder="1" applyAlignment="1">
      <alignment wrapText="1"/>
    </xf>
    <xf numFmtId="49" fontId="8" fillId="0" borderId="23" xfId="0" applyNumberFormat="1" applyFont="1" applyFill="1" applyBorder="1" applyAlignment="1">
      <alignment horizontal="center" vertical="top" shrinkToFit="1"/>
    </xf>
    <xf numFmtId="49" fontId="8" fillId="0" borderId="49" xfId="0" applyNumberFormat="1" applyFont="1" applyFill="1" applyBorder="1" applyAlignment="1">
      <alignment horizontal="center" vertical="top" shrinkToFit="1"/>
    </xf>
    <xf numFmtId="0" fontId="8" fillId="0" borderId="23" xfId="53" applyFont="1" applyFill="1" applyBorder="1" applyAlignment="1">
      <alignment horizontal="left" vertical="top" wrapText="1"/>
      <protection/>
    </xf>
    <xf numFmtId="43" fontId="53" fillId="0" borderId="23" xfId="0" applyNumberFormat="1" applyFont="1" applyBorder="1" applyAlignment="1">
      <alignment/>
    </xf>
    <xf numFmtId="0" fontId="8" fillId="35" borderId="41" xfId="0" applyFont="1" applyFill="1" applyBorder="1" applyAlignment="1">
      <alignment vertical="top" wrapText="1"/>
    </xf>
    <xf numFmtId="0" fontId="8" fillId="35" borderId="43" xfId="0" applyFont="1" applyFill="1" applyBorder="1" applyAlignment="1">
      <alignment vertical="top" wrapText="1"/>
    </xf>
    <xf numFmtId="167" fontId="8" fillId="35" borderId="35" xfId="61" applyNumberFormat="1" applyFont="1" applyFill="1" applyBorder="1" applyAlignment="1">
      <alignment horizontal="right" indent="1"/>
    </xf>
    <xf numFmtId="170" fontId="8" fillId="35" borderId="34" xfId="61" applyNumberFormat="1" applyFont="1" applyFill="1" applyBorder="1" applyAlignment="1">
      <alignment horizontal="right" indent="1"/>
    </xf>
    <xf numFmtId="167" fontId="8" fillId="35" borderId="34" xfId="61" applyNumberFormat="1" applyFont="1" applyFill="1" applyBorder="1" applyAlignment="1">
      <alignment horizontal="right" indent="1"/>
    </xf>
    <xf numFmtId="164" fontId="8" fillId="35" borderId="34" xfId="61" applyNumberFormat="1" applyFont="1" applyFill="1" applyBorder="1" applyAlignment="1">
      <alignment horizontal="center"/>
    </xf>
    <xf numFmtId="170" fontId="8" fillId="35" borderId="35" xfId="61" applyNumberFormat="1" applyFont="1" applyFill="1" applyBorder="1" applyAlignment="1">
      <alignment horizontal="right" indent="1"/>
    </xf>
    <xf numFmtId="171" fontId="8" fillId="35" borderId="34" xfId="61" applyNumberFormat="1" applyFont="1" applyFill="1" applyBorder="1" applyAlignment="1">
      <alignment horizontal="right"/>
    </xf>
    <xf numFmtId="3" fontId="8" fillId="35" borderId="34" xfId="61" applyNumberFormat="1" applyFont="1" applyFill="1" applyBorder="1" applyAlignment="1">
      <alignment horizontal="center"/>
    </xf>
    <xf numFmtId="171" fontId="8" fillId="35" borderId="34" xfId="61" applyNumberFormat="1" applyFont="1" applyFill="1" applyBorder="1" applyAlignment="1">
      <alignment horizontal="center"/>
    </xf>
    <xf numFmtId="167" fontId="8" fillId="35" borderId="36" xfId="61" applyNumberFormat="1" applyFont="1" applyFill="1" applyBorder="1" applyAlignment="1">
      <alignment horizontal="center"/>
    </xf>
    <xf numFmtId="3" fontId="8" fillId="35" borderId="27" xfId="61" applyNumberFormat="1" applyFont="1" applyFill="1" applyBorder="1" applyAlignment="1">
      <alignment horizontal="center"/>
    </xf>
    <xf numFmtId="167" fontId="8" fillId="35" borderId="26" xfId="61" applyNumberFormat="1" applyFont="1" applyFill="1" applyBorder="1" applyAlignment="1">
      <alignment horizontal="center"/>
    </xf>
    <xf numFmtId="167" fontId="8" fillId="35" borderId="27" xfId="61" applyNumberFormat="1" applyFont="1" applyFill="1" applyBorder="1" applyAlignment="1">
      <alignment/>
    </xf>
    <xf numFmtId="0" fontId="8" fillId="35" borderId="27" xfId="0" applyFont="1" applyFill="1" applyBorder="1" applyAlignment="1">
      <alignment/>
    </xf>
    <xf numFmtId="167" fontId="8" fillId="35" borderId="26" xfId="61" applyNumberFormat="1" applyFont="1" applyFill="1" applyBorder="1" applyAlignment="1">
      <alignment/>
    </xf>
    <xf numFmtId="167" fontId="8" fillId="35" borderId="25" xfId="61" applyNumberFormat="1" applyFont="1" applyFill="1" applyBorder="1" applyAlignment="1">
      <alignment/>
    </xf>
    <xf numFmtId="167" fontId="8" fillId="35" borderId="0" xfId="61" applyNumberFormat="1" applyFont="1" applyFill="1" applyBorder="1" applyAlignment="1">
      <alignment/>
    </xf>
    <xf numFmtId="0" fontId="8" fillId="35" borderId="36" xfId="0" applyFont="1" applyFill="1" applyBorder="1" applyAlignment="1">
      <alignment/>
    </xf>
    <xf numFmtId="167" fontId="8" fillId="35" borderId="35" xfId="61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167" fontId="2" fillId="35" borderId="26" xfId="61" applyNumberFormat="1" applyFont="1" applyFill="1" applyBorder="1" applyAlignment="1">
      <alignment/>
    </xf>
    <xf numFmtId="167" fontId="2" fillId="35" borderId="25" xfId="61" applyNumberFormat="1" applyFont="1" applyFill="1" applyBorder="1" applyAlignment="1">
      <alignment/>
    </xf>
    <xf numFmtId="164" fontId="2" fillId="35" borderId="25" xfId="0" applyNumberFormat="1" applyFont="1" applyFill="1" applyBorder="1" applyAlignment="1">
      <alignment/>
    </xf>
    <xf numFmtId="43" fontId="2" fillId="35" borderId="23" xfId="0" applyNumberFormat="1" applyFont="1" applyFill="1" applyBorder="1" applyAlignment="1">
      <alignment/>
    </xf>
    <xf numFmtId="43" fontId="5" fillId="35" borderId="17" xfId="0" applyNumberFormat="1" applyFont="1" applyFill="1" applyBorder="1" applyAlignment="1">
      <alignment/>
    </xf>
    <xf numFmtId="43" fontId="13" fillId="35" borderId="23" xfId="0" applyNumberFormat="1" applyFont="1" applyFill="1" applyBorder="1" applyAlignment="1">
      <alignment/>
    </xf>
    <xf numFmtId="43" fontId="2" fillId="35" borderId="23" xfId="0" applyNumberFormat="1" applyFont="1" applyFill="1" applyBorder="1" applyAlignment="1">
      <alignment/>
    </xf>
    <xf numFmtId="166" fontId="8" fillId="0" borderId="23" xfId="0" applyNumberFormat="1" applyFont="1" applyFill="1" applyBorder="1" applyAlignment="1">
      <alignment horizontal="left" vertical="center" wrapText="1"/>
    </xf>
    <xf numFmtId="43" fontId="53" fillId="34" borderId="10" xfId="0" applyNumberFormat="1" applyFont="1" applyFill="1" applyBorder="1" applyAlignment="1">
      <alignment/>
    </xf>
    <xf numFmtId="171" fontId="54" fillId="0" borderId="60" xfId="61" applyNumberFormat="1" applyFont="1" applyFill="1" applyBorder="1" applyAlignment="1">
      <alignment horizontal="center"/>
    </xf>
    <xf numFmtId="43" fontId="53" fillId="34" borderId="76" xfId="0" applyNumberFormat="1" applyFont="1" applyFill="1" applyBorder="1" applyAlignment="1">
      <alignment/>
    </xf>
    <xf numFmtId="171" fontId="54" fillId="0" borderId="38" xfId="61" applyNumberFormat="1" applyFont="1" applyFill="1" applyBorder="1" applyAlignment="1">
      <alignment horizontal="center"/>
    </xf>
    <xf numFmtId="43" fontId="3" fillId="36" borderId="23" xfId="0" applyNumberFormat="1" applyFont="1" applyFill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166" fontId="1" fillId="0" borderId="77" xfId="0" applyNumberFormat="1" applyFont="1" applyBorder="1" applyAlignment="1">
      <alignment horizontal="center" vertical="center" wrapText="1"/>
    </xf>
    <xf numFmtId="166" fontId="1" fillId="0" borderId="36" xfId="0" applyNumberFormat="1" applyFont="1" applyBorder="1" applyAlignment="1">
      <alignment horizontal="center" vertical="center" wrapText="1"/>
    </xf>
    <xf numFmtId="166" fontId="1" fillId="0" borderId="39" xfId="0" applyNumberFormat="1" applyFont="1" applyBorder="1" applyAlignment="1">
      <alignment horizontal="center" vertical="center" wrapText="1"/>
    </xf>
    <xf numFmtId="166" fontId="1" fillId="0" borderId="29" xfId="0" applyNumberFormat="1" applyFont="1" applyBorder="1" applyAlignment="1">
      <alignment horizontal="center" vertical="center" wrapText="1"/>
    </xf>
    <xf numFmtId="166" fontId="1" fillId="0" borderId="34" xfId="0" applyNumberFormat="1" applyFont="1" applyBorder="1" applyAlignment="1">
      <alignment horizontal="center" vertical="center" wrapText="1"/>
    </xf>
    <xf numFmtId="166" fontId="1" fillId="0" borderId="38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0" fontId="3" fillId="0" borderId="78" xfId="0" applyNumberFormat="1" applyFont="1" applyFill="1" applyBorder="1" applyAlignment="1">
      <alignment horizontal="center" vertical="center" wrapText="1"/>
    </xf>
    <xf numFmtId="10" fontId="3" fillId="0" borderId="27" xfId="0" applyNumberFormat="1" applyFont="1" applyFill="1" applyBorder="1" applyAlignment="1">
      <alignment horizontal="center" vertical="center" wrapText="1"/>
    </xf>
    <xf numFmtId="10" fontId="3" fillId="0" borderId="74" xfId="0" applyNumberFormat="1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75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6" fontId="1" fillId="0" borderId="29" xfId="0" applyNumberFormat="1" applyFont="1" applyFill="1" applyBorder="1" applyAlignment="1">
      <alignment horizontal="center" vertical="center"/>
    </xf>
    <xf numFmtId="166" fontId="1" fillId="0" borderId="34" xfId="0" applyNumberFormat="1" applyFont="1" applyFill="1" applyBorder="1" applyAlignment="1">
      <alignment horizontal="center" vertical="center"/>
    </xf>
    <xf numFmtId="166" fontId="1" fillId="0" borderId="38" xfId="0" applyNumberFormat="1" applyFont="1" applyFill="1" applyBorder="1" applyAlignment="1">
      <alignment horizontal="center" vertical="center"/>
    </xf>
    <xf numFmtId="43" fontId="1" fillId="0" borderId="33" xfId="61" applyFont="1" applyBorder="1" applyAlignment="1">
      <alignment horizontal="center"/>
    </xf>
    <xf numFmtId="43" fontId="1" fillId="0" borderId="32" xfId="61" applyFont="1" applyBorder="1" applyAlignment="1">
      <alignment horizontal="center"/>
    </xf>
    <xf numFmtId="0" fontId="8" fillId="0" borderId="34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3" fontId="1" fillId="0" borderId="77" xfId="61" applyFont="1" applyBorder="1" applyAlignment="1">
      <alignment horizontal="center" vertical="center" wrapText="1"/>
    </xf>
    <xf numFmtId="43" fontId="1" fillId="0" borderId="33" xfId="61" applyFont="1" applyBorder="1" applyAlignment="1">
      <alignment horizontal="center" vertical="center" wrapText="1"/>
    </xf>
    <xf numFmtId="43" fontId="1" fillId="0" borderId="32" xfId="61" applyFont="1" applyBorder="1" applyAlignment="1">
      <alignment horizontal="center" vertical="center" wrapText="1"/>
    </xf>
    <xf numFmtId="43" fontId="1" fillId="0" borderId="39" xfId="61" applyFont="1" applyBorder="1" applyAlignment="1">
      <alignment horizontal="center" vertical="center" wrapText="1"/>
    </xf>
    <xf numFmtId="43" fontId="1" fillId="0" borderId="28" xfId="61" applyFont="1" applyBorder="1" applyAlignment="1">
      <alignment horizontal="center" vertical="center" wrapText="1"/>
    </xf>
    <xf numFmtId="43" fontId="1" fillId="0" borderId="37" xfId="6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6" fontId="1" fillId="0" borderId="29" xfId="0" applyNumberFormat="1" applyFont="1" applyBorder="1" applyAlignment="1">
      <alignment horizontal="center" vertical="center"/>
    </xf>
    <xf numFmtId="166" fontId="1" fillId="0" borderId="38" xfId="0" applyNumberFormat="1" applyFont="1" applyBorder="1" applyAlignment="1">
      <alignment horizontal="center" vertical="center"/>
    </xf>
    <xf numFmtId="167" fontId="8" fillId="0" borderId="56" xfId="61" applyNumberFormat="1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3" fontId="8" fillId="0" borderId="16" xfId="61" applyNumberFormat="1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2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39" xfId="0" applyFont="1" applyBorder="1" applyAlignment="1">
      <alignment wrapText="1"/>
    </xf>
    <xf numFmtId="0" fontId="8" fillId="0" borderId="37" xfId="0" applyFont="1" applyBorder="1" applyAlignment="1">
      <alignment wrapText="1"/>
    </xf>
    <xf numFmtId="49" fontId="8" fillId="0" borderId="50" xfId="0" applyNumberFormat="1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166" fontId="8" fillId="0" borderId="50" xfId="0" applyNumberFormat="1" applyFont="1" applyFill="1" applyBorder="1" applyAlignment="1">
      <alignment wrapText="1"/>
    </xf>
    <xf numFmtId="0" fontId="8" fillId="0" borderId="52" xfId="0" applyFont="1" applyBorder="1" applyAlignment="1">
      <alignment wrapText="1"/>
    </xf>
    <xf numFmtId="171" fontId="8" fillId="0" borderId="50" xfId="61" applyNumberFormat="1" applyFont="1" applyBorder="1" applyAlignment="1">
      <alignment horizontal="center" vertical="center" wrapText="1"/>
    </xf>
    <xf numFmtId="171" fontId="8" fillId="0" borderId="52" xfId="61" applyNumberFormat="1" applyFont="1" applyBorder="1" applyAlignment="1">
      <alignment horizontal="center" vertical="center" wrapText="1"/>
    </xf>
    <xf numFmtId="3" fontId="8" fillId="0" borderId="50" xfId="61" applyNumberFormat="1" applyFont="1" applyBorder="1" applyAlignment="1">
      <alignment horizontal="center" vertical="center" wrapText="1"/>
    </xf>
    <xf numFmtId="3" fontId="8" fillId="0" borderId="52" xfId="61" applyNumberFormat="1" applyFont="1" applyBorder="1" applyAlignment="1">
      <alignment horizontal="center" vertical="center" wrapText="1"/>
    </xf>
    <xf numFmtId="167" fontId="8" fillId="0" borderId="15" xfId="61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7" fontId="8" fillId="0" borderId="15" xfId="61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7" fontId="8" fillId="0" borderId="16" xfId="61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167" fontId="8" fillId="0" borderId="17" xfId="61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10" fontId="3" fillId="0" borderId="78" xfId="0" applyNumberFormat="1" applyFont="1" applyFill="1" applyBorder="1" applyAlignment="1">
      <alignment horizontal="center" vertical="center" wrapText="1"/>
    </xf>
    <xf numFmtId="10" fontId="3" fillId="0" borderId="27" xfId="0" applyNumberFormat="1" applyFont="1" applyFill="1" applyBorder="1" applyAlignment="1">
      <alignment horizontal="center" vertical="center" wrapText="1"/>
    </xf>
    <xf numFmtId="10" fontId="3" fillId="0" borderId="74" xfId="0" applyNumberFormat="1" applyFont="1" applyFill="1" applyBorder="1" applyAlignment="1">
      <alignment horizontal="center" vertical="center" wrapText="1"/>
    </xf>
    <xf numFmtId="167" fontId="2" fillId="0" borderId="15" xfId="61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67" fontId="2" fillId="0" borderId="17" xfId="61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прогноза СФП (сводная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4"/>
  <sheetViews>
    <sheetView tabSelected="1" zoomScale="75" zoomScaleNormal="75" zoomScaleSheetLayoutView="75" workbookViewId="0" topLeftCell="A1">
      <selection activeCell="BA5" sqref="BA5"/>
    </sheetView>
  </sheetViews>
  <sheetFormatPr defaultColWidth="9.00390625" defaultRowHeight="12.75"/>
  <cols>
    <col min="1" max="1" width="35.00390625" style="1" customWidth="1"/>
    <col min="2" max="2" width="63.875" style="2" customWidth="1"/>
    <col min="3" max="3" width="15.125" style="2" hidden="1" customWidth="1"/>
    <col min="4" max="7" width="21.125" style="2" hidden="1" customWidth="1"/>
    <col min="8" max="8" width="17.375" style="2" hidden="1" customWidth="1"/>
    <col min="9" max="9" width="18.125" style="2" hidden="1" customWidth="1"/>
    <col min="10" max="10" width="12.625" style="2" hidden="1" customWidth="1"/>
    <col min="11" max="11" width="19.375" style="2" hidden="1" customWidth="1"/>
    <col min="12" max="12" width="13.00390625" style="2" hidden="1" customWidth="1"/>
    <col min="13" max="13" width="13.625" style="2" hidden="1" customWidth="1"/>
    <col min="14" max="14" width="13.25390625" style="2" hidden="1" customWidth="1"/>
    <col min="15" max="15" width="15.125" style="1" hidden="1" customWidth="1"/>
    <col min="16" max="16" width="14.75390625" style="3" hidden="1" customWidth="1"/>
    <col min="17" max="18" width="15.875" style="1" hidden="1" customWidth="1"/>
    <col min="19" max="19" width="13.375" style="2" hidden="1" customWidth="1"/>
    <col min="20" max="20" width="16.125" style="2" hidden="1" customWidth="1"/>
    <col min="21" max="21" width="15.00390625" style="2" hidden="1" customWidth="1"/>
    <col min="22" max="22" width="16.75390625" style="4" hidden="1" customWidth="1"/>
    <col min="23" max="23" width="15.375" style="4" hidden="1" customWidth="1"/>
    <col min="24" max="24" width="15.625" style="2" hidden="1" customWidth="1"/>
    <col min="25" max="25" width="13.125" style="2" hidden="1" customWidth="1"/>
    <col min="26" max="26" width="15.625" style="2" hidden="1" customWidth="1"/>
    <col min="27" max="27" width="13.125" style="2" hidden="1" customWidth="1"/>
    <col min="28" max="28" width="15.625" style="2" hidden="1" customWidth="1"/>
    <col min="29" max="29" width="13.125" style="4" hidden="1" customWidth="1"/>
    <col min="30" max="30" width="15.625" style="2" hidden="1" customWidth="1"/>
    <col min="31" max="31" width="13.125" style="2" hidden="1" customWidth="1"/>
    <col min="32" max="32" width="15.625" style="2" hidden="1" customWidth="1"/>
    <col min="33" max="34" width="13.125" style="2" hidden="1" customWidth="1"/>
    <col min="35" max="35" width="12.75390625" style="2" hidden="1" customWidth="1"/>
    <col min="36" max="36" width="13.125" style="2" hidden="1" customWidth="1"/>
    <col min="37" max="37" width="12.75390625" style="2" hidden="1" customWidth="1"/>
    <col min="38" max="38" width="13.125" style="2" hidden="1" customWidth="1"/>
    <col min="39" max="42" width="16.75390625" style="2" hidden="1" customWidth="1"/>
    <col min="43" max="43" width="17.875" style="2" hidden="1" customWidth="1"/>
    <col min="44" max="44" width="18.625" style="2" hidden="1" customWidth="1"/>
    <col min="45" max="45" width="17.625" style="2" hidden="1" customWidth="1"/>
    <col min="46" max="46" width="0.12890625" style="2" hidden="1" customWidth="1"/>
    <col min="47" max="47" width="0.12890625" style="2" customWidth="1"/>
    <col min="48" max="48" width="25.625" style="2" customWidth="1"/>
    <col min="49" max="49" width="28.00390625" style="2" customWidth="1"/>
    <col min="50" max="50" width="28.25390625" style="2" customWidth="1"/>
    <col min="51" max="51" width="24.125" style="308" customWidth="1"/>
    <col min="52" max="52" width="15.625" style="308" customWidth="1"/>
    <col min="53" max="53" width="15.125" style="2" bestFit="1" customWidth="1"/>
    <col min="54" max="16384" width="9.125" style="2" customWidth="1"/>
  </cols>
  <sheetData>
    <row r="1" ht="15.75">
      <c r="AY1" s="2" t="s">
        <v>140</v>
      </c>
    </row>
    <row r="2" ht="15.75">
      <c r="AY2" s="2" t="s">
        <v>154</v>
      </c>
    </row>
    <row r="3" ht="15.75">
      <c r="AY3" s="2" t="s">
        <v>184</v>
      </c>
    </row>
    <row r="4" spans="2:51" ht="22.5" customHeight="1">
      <c r="B4" s="311" t="s">
        <v>137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Y4" s="2"/>
    </row>
    <row r="5" spans="2:51" ht="20.25">
      <c r="B5" s="310" t="s">
        <v>179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55"/>
      <c r="P5" s="56"/>
      <c r="Q5" s="55"/>
      <c r="R5" s="55"/>
      <c r="S5" s="54"/>
      <c r="T5" s="54"/>
      <c r="U5" s="54"/>
      <c r="V5" s="57"/>
      <c r="W5" s="57"/>
      <c r="X5" s="54"/>
      <c r="Y5" s="54"/>
      <c r="Z5" s="54"/>
      <c r="AA5" s="54"/>
      <c r="AB5" s="54"/>
      <c r="AC5" s="57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Y5" s="2"/>
    </row>
    <row r="6" spans="2:13" ht="15" customHeight="1" hidden="1">
      <c r="B6" s="513" t="s">
        <v>122</v>
      </c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</row>
    <row r="7" spans="2:18" ht="15" customHeight="1" hidden="1">
      <c r="B7" s="1"/>
      <c r="F7" s="4"/>
      <c r="G7" s="4"/>
      <c r="M7" s="4"/>
      <c r="N7" s="37"/>
      <c r="O7" s="37"/>
      <c r="P7" s="37"/>
      <c r="Q7" s="37"/>
      <c r="R7" s="5"/>
    </row>
    <row r="8" spans="2:42" ht="16.5" thickBot="1">
      <c r="B8" s="58"/>
      <c r="D8" s="59"/>
      <c r="E8" s="59"/>
      <c r="F8" s="6"/>
      <c r="G8" s="6"/>
      <c r="H8" s="6"/>
      <c r="I8" s="7"/>
      <c r="J8" s="8"/>
      <c r="K8" s="7" t="s">
        <v>0</v>
      </c>
      <c r="L8" s="7"/>
      <c r="M8" s="7"/>
      <c r="N8" s="7"/>
      <c r="O8" s="7"/>
      <c r="AM8" s="9"/>
      <c r="AN8" s="9"/>
      <c r="AO8" s="9"/>
      <c r="AP8" s="1" t="s">
        <v>130</v>
      </c>
    </row>
    <row r="9" spans="1:52" ht="15.75" customHeight="1" thickBot="1">
      <c r="A9" s="60"/>
      <c r="B9" s="514" t="s">
        <v>3</v>
      </c>
      <c r="C9" s="517"/>
      <c r="D9" s="518"/>
      <c r="E9" s="61" t="s">
        <v>4</v>
      </c>
      <c r="F9" s="62"/>
      <c r="G9" s="63"/>
      <c r="H9" s="488" t="s">
        <v>5</v>
      </c>
      <c r="I9" s="488" t="s">
        <v>6</v>
      </c>
      <c r="J9" s="64"/>
      <c r="K9" s="61"/>
      <c r="L9" s="523" t="s">
        <v>7</v>
      </c>
      <c r="M9" s="524"/>
      <c r="N9" s="525"/>
      <c r="O9" s="494" t="s">
        <v>8</v>
      </c>
      <c r="P9" s="491" t="s">
        <v>9</v>
      </c>
      <c r="Q9" s="497" t="s">
        <v>10</v>
      </c>
      <c r="R9" s="491" t="s">
        <v>11</v>
      </c>
      <c r="S9" s="488" t="s">
        <v>12</v>
      </c>
      <c r="T9" s="488" t="s">
        <v>13</v>
      </c>
      <c r="U9" s="488" t="s">
        <v>14</v>
      </c>
      <c r="V9" s="536" t="s">
        <v>15</v>
      </c>
      <c r="W9" s="548"/>
      <c r="X9" s="536" t="s">
        <v>2</v>
      </c>
      <c r="Y9" s="551"/>
      <c r="Z9" s="536" t="s">
        <v>16</v>
      </c>
      <c r="AA9" s="537"/>
      <c r="AB9" s="536" t="s">
        <v>17</v>
      </c>
      <c r="AC9" s="537"/>
      <c r="AD9" s="536" t="s">
        <v>18</v>
      </c>
      <c r="AE9" s="537"/>
      <c r="AF9" s="536" t="s">
        <v>19</v>
      </c>
      <c r="AG9" s="537"/>
      <c r="AH9" s="65" t="s">
        <v>20</v>
      </c>
      <c r="AI9" s="536" t="s">
        <v>21</v>
      </c>
      <c r="AJ9" s="537"/>
      <c r="AK9" s="542" t="s">
        <v>22</v>
      </c>
      <c r="AL9" s="543"/>
      <c r="AM9" s="503" t="s">
        <v>123</v>
      </c>
      <c r="AN9" s="503" t="s">
        <v>28</v>
      </c>
      <c r="AO9" s="503" t="s">
        <v>29</v>
      </c>
      <c r="AP9" s="503" t="s">
        <v>124</v>
      </c>
      <c r="AQ9" s="503" t="s">
        <v>123</v>
      </c>
      <c r="AR9" s="503" t="s">
        <v>28</v>
      </c>
      <c r="AS9" s="503" t="s">
        <v>29</v>
      </c>
      <c r="AT9" s="542" t="s">
        <v>124</v>
      </c>
      <c r="AU9" s="432"/>
      <c r="AV9" s="503" t="s">
        <v>155</v>
      </c>
      <c r="AW9" s="500" t="s">
        <v>180</v>
      </c>
      <c r="AX9" s="509" t="s">
        <v>181</v>
      </c>
      <c r="AY9" s="506" t="s">
        <v>182</v>
      </c>
      <c r="AZ9" s="573" t="s">
        <v>142</v>
      </c>
    </row>
    <row r="10" spans="1:52" ht="46.5" customHeight="1" thickBot="1">
      <c r="A10" s="66" t="s">
        <v>23</v>
      </c>
      <c r="B10" s="515"/>
      <c r="C10" s="529" t="s">
        <v>24</v>
      </c>
      <c r="D10" s="530"/>
      <c r="E10" s="69"/>
      <c r="F10" s="69"/>
      <c r="G10" s="70"/>
      <c r="H10" s="519"/>
      <c r="I10" s="521"/>
      <c r="J10" s="72"/>
      <c r="K10" s="66"/>
      <c r="L10" s="526"/>
      <c r="M10" s="527"/>
      <c r="N10" s="528"/>
      <c r="O10" s="495"/>
      <c r="P10" s="492"/>
      <c r="Q10" s="498"/>
      <c r="R10" s="492"/>
      <c r="S10" s="489"/>
      <c r="T10" s="489"/>
      <c r="U10" s="489"/>
      <c r="V10" s="549"/>
      <c r="W10" s="550"/>
      <c r="X10" s="552"/>
      <c r="Y10" s="553"/>
      <c r="Z10" s="538"/>
      <c r="AA10" s="539"/>
      <c r="AB10" s="538"/>
      <c r="AC10" s="539"/>
      <c r="AD10" s="538"/>
      <c r="AE10" s="539"/>
      <c r="AF10" s="538"/>
      <c r="AG10" s="539"/>
      <c r="AH10" s="78" t="s">
        <v>25</v>
      </c>
      <c r="AI10" s="538"/>
      <c r="AJ10" s="539"/>
      <c r="AK10" s="544"/>
      <c r="AL10" s="545"/>
      <c r="AM10" s="504"/>
      <c r="AN10" s="504"/>
      <c r="AO10" s="504"/>
      <c r="AP10" s="504"/>
      <c r="AQ10" s="504"/>
      <c r="AR10" s="504"/>
      <c r="AS10" s="504"/>
      <c r="AT10" s="544"/>
      <c r="AU10" s="433"/>
      <c r="AV10" s="504"/>
      <c r="AW10" s="501"/>
      <c r="AX10" s="510"/>
      <c r="AY10" s="507"/>
      <c r="AZ10" s="574"/>
    </row>
    <row r="11" spans="1:52" ht="0.75" customHeight="1" thickBot="1">
      <c r="A11" s="79"/>
      <c r="B11" s="515"/>
      <c r="C11" s="80" t="s">
        <v>26</v>
      </c>
      <c r="D11" s="81"/>
      <c r="E11" s="66" t="s">
        <v>27</v>
      </c>
      <c r="F11" s="66" t="s">
        <v>28</v>
      </c>
      <c r="G11" s="82" t="s">
        <v>29</v>
      </c>
      <c r="H11" s="519"/>
      <c r="I11" s="521"/>
      <c r="J11" s="83"/>
      <c r="K11" s="84"/>
      <c r="L11" s="497" t="s">
        <v>8</v>
      </c>
      <c r="M11" s="84" t="s">
        <v>30</v>
      </c>
      <c r="N11" s="531" t="s">
        <v>31</v>
      </c>
      <c r="O11" s="495"/>
      <c r="P11" s="492"/>
      <c r="Q11" s="498"/>
      <c r="R11" s="492"/>
      <c r="S11" s="489"/>
      <c r="T11" s="489"/>
      <c r="U11" s="489"/>
      <c r="V11" s="549"/>
      <c r="W11" s="550"/>
      <c r="X11" s="552"/>
      <c r="Y11" s="553"/>
      <c r="Z11" s="538"/>
      <c r="AA11" s="539"/>
      <c r="AB11" s="538"/>
      <c r="AC11" s="539"/>
      <c r="AD11" s="538"/>
      <c r="AE11" s="539"/>
      <c r="AF11" s="538"/>
      <c r="AG11" s="539"/>
      <c r="AH11" s="78" t="s">
        <v>32</v>
      </c>
      <c r="AI11" s="538"/>
      <c r="AJ11" s="539"/>
      <c r="AK11" s="544"/>
      <c r="AL11" s="545"/>
      <c r="AM11" s="504"/>
      <c r="AN11" s="504"/>
      <c r="AO11" s="504"/>
      <c r="AP11" s="504"/>
      <c r="AQ11" s="504"/>
      <c r="AR11" s="504"/>
      <c r="AS11" s="504"/>
      <c r="AT11" s="544"/>
      <c r="AU11" s="433"/>
      <c r="AV11" s="504"/>
      <c r="AW11" s="501"/>
      <c r="AX11" s="510"/>
      <c r="AY11" s="507"/>
      <c r="AZ11" s="574"/>
    </row>
    <row r="12" spans="1:52" ht="0.75" customHeight="1" hidden="1">
      <c r="A12" s="85"/>
      <c r="B12" s="516"/>
      <c r="C12" s="86"/>
      <c r="D12" s="87"/>
      <c r="E12" s="88"/>
      <c r="F12" s="88"/>
      <c r="G12" s="89"/>
      <c r="H12" s="520"/>
      <c r="I12" s="522"/>
      <c r="J12" s="87"/>
      <c r="K12" s="90"/>
      <c r="L12" s="499"/>
      <c r="M12" s="90" t="s">
        <v>33</v>
      </c>
      <c r="N12" s="532"/>
      <c r="O12" s="496"/>
      <c r="P12" s="493"/>
      <c r="Q12" s="499"/>
      <c r="R12" s="493"/>
      <c r="S12" s="490"/>
      <c r="T12" s="490"/>
      <c r="U12" s="490"/>
      <c r="V12" s="549"/>
      <c r="W12" s="550"/>
      <c r="X12" s="554"/>
      <c r="Y12" s="555"/>
      <c r="Z12" s="540"/>
      <c r="AA12" s="541"/>
      <c r="AB12" s="540"/>
      <c r="AC12" s="541"/>
      <c r="AD12" s="540"/>
      <c r="AE12" s="541"/>
      <c r="AF12" s="540"/>
      <c r="AG12" s="541"/>
      <c r="AH12" s="91" t="s">
        <v>34</v>
      </c>
      <c r="AI12" s="540"/>
      <c r="AJ12" s="541"/>
      <c r="AK12" s="546"/>
      <c r="AL12" s="547"/>
      <c r="AM12" s="504"/>
      <c r="AN12" s="504"/>
      <c r="AO12" s="504"/>
      <c r="AP12" s="504"/>
      <c r="AQ12" s="504"/>
      <c r="AR12" s="504"/>
      <c r="AS12" s="504"/>
      <c r="AT12" s="544"/>
      <c r="AU12" s="433"/>
      <c r="AV12" s="504"/>
      <c r="AW12" s="501"/>
      <c r="AX12" s="510"/>
      <c r="AY12" s="507"/>
      <c r="AZ12" s="574"/>
    </row>
    <row r="13" spans="1:52" s="1" customFormat="1" ht="35.25" customHeight="1" thickBot="1">
      <c r="A13" s="79"/>
      <c r="B13" s="67"/>
      <c r="C13" s="80"/>
      <c r="D13" s="68"/>
      <c r="E13" s="84"/>
      <c r="F13" s="84"/>
      <c r="G13" s="92"/>
      <c r="H13" s="71"/>
      <c r="I13" s="71"/>
      <c r="J13" s="68"/>
      <c r="K13" s="84"/>
      <c r="L13" s="75"/>
      <c r="M13" s="84"/>
      <c r="N13" s="93"/>
      <c r="O13" s="73"/>
      <c r="P13" s="74"/>
      <c r="Q13" s="75"/>
      <c r="R13" s="74"/>
      <c r="S13" s="76"/>
      <c r="T13" s="76"/>
      <c r="U13" s="77"/>
      <c r="V13" s="94" t="s">
        <v>35</v>
      </c>
      <c r="W13" s="95" t="s">
        <v>31</v>
      </c>
      <c r="X13" s="96" t="s">
        <v>35</v>
      </c>
      <c r="Y13" s="95" t="s">
        <v>31</v>
      </c>
      <c r="Z13" s="94" t="s">
        <v>35</v>
      </c>
      <c r="AA13" s="95" t="s">
        <v>31</v>
      </c>
      <c r="AB13" s="94" t="s">
        <v>35</v>
      </c>
      <c r="AC13" s="95" t="s">
        <v>31</v>
      </c>
      <c r="AD13" s="94" t="s">
        <v>35</v>
      </c>
      <c r="AE13" s="95" t="s">
        <v>31</v>
      </c>
      <c r="AF13" s="94" t="s">
        <v>35</v>
      </c>
      <c r="AG13" s="95" t="s">
        <v>31</v>
      </c>
      <c r="AH13" s="78"/>
      <c r="AI13" s="94" t="s">
        <v>35</v>
      </c>
      <c r="AJ13" s="95" t="s">
        <v>31</v>
      </c>
      <c r="AK13" s="10" t="s">
        <v>35</v>
      </c>
      <c r="AL13" s="11" t="s">
        <v>31</v>
      </c>
      <c r="AM13" s="505"/>
      <c r="AN13" s="505"/>
      <c r="AO13" s="505"/>
      <c r="AP13" s="505"/>
      <c r="AQ13" s="505"/>
      <c r="AR13" s="505"/>
      <c r="AS13" s="512"/>
      <c r="AT13" s="580"/>
      <c r="AU13" s="433"/>
      <c r="AV13" s="505"/>
      <c r="AW13" s="502"/>
      <c r="AX13" s="511"/>
      <c r="AY13" s="508"/>
      <c r="AZ13" s="575"/>
    </row>
    <row r="14" spans="1:52" ht="18.75">
      <c r="A14" s="97"/>
      <c r="B14" s="98" t="s">
        <v>36</v>
      </c>
      <c r="C14" s="99"/>
      <c r="D14" s="100"/>
      <c r="E14" s="100"/>
      <c r="F14" s="100"/>
      <c r="G14" s="100"/>
      <c r="H14" s="100"/>
      <c r="I14" s="101"/>
      <c r="J14" s="102"/>
      <c r="K14" s="101"/>
      <c r="L14" s="101"/>
      <c r="M14" s="101"/>
      <c r="N14" s="101"/>
      <c r="O14" s="101"/>
      <c r="P14" s="103"/>
      <c r="Q14" s="101"/>
      <c r="R14" s="103"/>
      <c r="S14" s="104"/>
      <c r="T14" s="105"/>
      <c r="U14" s="106"/>
      <c r="V14" s="107"/>
      <c r="W14" s="108"/>
      <c r="X14" s="109"/>
      <c r="Y14" s="108"/>
      <c r="Z14" s="109"/>
      <c r="AA14" s="110"/>
      <c r="AB14" s="109"/>
      <c r="AC14" s="111"/>
      <c r="AD14" s="109"/>
      <c r="AE14" s="110"/>
      <c r="AF14" s="109"/>
      <c r="AG14" s="110"/>
      <c r="AH14" s="112"/>
      <c r="AI14" s="109"/>
      <c r="AJ14" s="110"/>
      <c r="AK14" s="12"/>
      <c r="AL14" s="13"/>
      <c r="AM14" s="13"/>
      <c r="AN14" s="13"/>
      <c r="AO14" s="13"/>
      <c r="AP14" s="14"/>
      <c r="AQ14" s="40"/>
      <c r="AR14" s="40"/>
      <c r="AS14" s="32"/>
      <c r="AT14" s="19"/>
      <c r="AU14" s="373"/>
      <c r="AV14" s="303"/>
      <c r="AW14" s="303"/>
      <c r="AX14" s="304"/>
      <c r="AY14" s="313"/>
      <c r="AZ14" s="313"/>
    </row>
    <row r="15" spans="1:52" ht="12.75" customHeight="1" hidden="1">
      <c r="A15" s="113"/>
      <c r="B15" s="114" t="s">
        <v>37</v>
      </c>
      <c r="C15" s="115"/>
      <c r="D15" s="116">
        <v>8.33</v>
      </c>
      <c r="E15" s="117">
        <f>E16+E17+E18</f>
        <v>0</v>
      </c>
      <c r="F15" s="117">
        <f>F16+F17+F18</f>
        <v>0</v>
      </c>
      <c r="G15" s="117">
        <f>G16+G17+G18</f>
        <v>0</v>
      </c>
      <c r="H15" s="117">
        <f>H16+H17+H18</f>
        <v>0</v>
      </c>
      <c r="I15" s="118"/>
      <c r="J15" s="119">
        <v>8.33</v>
      </c>
      <c r="K15" s="118">
        <f>I15-C15</f>
        <v>0</v>
      </c>
      <c r="L15" s="120">
        <v>3336804.3</v>
      </c>
      <c r="M15" s="121">
        <v>8.33</v>
      </c>
      <c r="N15" s="120">
        <v>277955.8</v>
      </c>
      <c r="O15" s="122">
        <f>O16+O17+O18</f>
        <v>0</v>
      </c>
      <c r="P15" s="123" t="s">
        <v>38</v>
      </c>
      <c r="Q15" s="122"/>
      <c r="R15" s="123" t="s">
        <v>38</v>
      </c>
      <c r="S15" s="124"/>
      <c r="T15" s="125" t="s">
        <v>38</v>
      </c>
      <c r="U15" s="126"/>
      <c r="V15" s="127"/>
      <c r="W15" s="128"/>
      <c r="X15" s="129"/>
      <c r="Y15" s="128"/>
      <c r="Z15" s="129"/>
      <c r="AA15" s="130"/>
      <c r="AB15" s="129"/>
      <c r="AC15" s="131"/>
      <c r="AD15" s="129"/>
      <c r="AE15" s="130"/>
      <c r="AF15" s="129"/>
      <c r="AG15" s="130"/>
      <c r="AH15" s="132"/>
      <c r="AI15" s="129"/>
      <c r="AJ15" s="130"/>
      <c r="AK15" s="16"/>
      <c r="AL15" s="17"/>
      <c r="AM15" s="17"/>
      <c r="AN15" s="17"/>
      <c r="AO15" s="17"/>
      <c r="AP15" s="19"/>
      <c r="AQ15" s="32"/>
      <c r="AR15" s="32"/>
      <c r="AS15" s="32"/>
      <c r="AT15" s="19"/>
      <c r="AU15" s="19"/>
      <c r="AV15" s="302"/>
      <c r="AW15" s="302"/>
      <c r="AX15" s="305"/>
      <c r="AY15" s="309"/>
      <c r="AZ15" s="309"/>
    </row>
    <row r="16" spans="1:52" ht="12.75" customHeight="1" hidden="1">
      <c r="A16" s="113"/>
      <c r="B16" s="114" t="s">
        <v>39</v>
      </c>
      <c r="C16" s="115"/>
      <c r="D16" s="116"/>
      <c r="E16" s="117"/>
      <c r="F16" s="117"/>
      <c r="G16" s="117"/>
      <c r="H16" s="117"/>
      <c r="I16" s="118"/>
      <c r="J16" s="119"/>
      <c r="K16" s="118">
        <f>I16-C16</f>
        <v>0</v>
      </c>
      <c r="L16" s="120">
        <v>2099132.1</v>
      </c>
      <c r="M16" s="121">
        <v>8.33</v>
      </c>
      <c r="N16" s="120">
        <v>174857.7</v>
      </c>
      <c r="O16" s="122"/>
      <c r="P16" s="123"/>
      <c r="Q16" s="122"/>
      <c r="R16" s="123"/>
      <c r="S16" s="124"/>
      <c r="T16" s="125"/>
      <c r="U16" s="126"/>
      <c r="V16" s="127"/>
      <c r="W16" s="128"/>
      <c r="X16" s="129"/>
      <c r="Y16" s="128"/>
      <c r="Z16" s="129"/>
      <c r="AA16" s="130"/>
      <c r="AB16" s="129"/>
      <c r="AC16" s="131"/>
      <c r="AD16" s="129"/>
      <c r="AE16" s="130"/>
      <c r="AF16" s="129"/>
      <c r="AG16" s="130"/>
      <c r="AH16" s="132"/>
      <c r="AI16" s="129"/>
      <c r="AJ16" s="130"/>
      <c r="AK16" s="16"/>
      <c r="AL16" s="17"/>
      <c r="AM16" s="17"/>
      <c r="AN16" s="17"/>
      <c r="AO16" s="17"/>
      <c r="AP16" s="19"/>
      <c r="AQ16" s="32"/>
      <c r="AR16" s="32"/>
      <c r="AS16" s="32"/>
      <c r="AT16" s="19"/>
      <c r="AU16" s="19"/>
      <c r="AV16" s="302"/>
      <c r="AW16" s="302"/>
      <c r="AX16" s="305"/>
      <c r="AY16" s="309"/>
      <c r="AZ16" s="309"/>
    </row>
    <row r="17" spans="1:52" ht="12.75" customHeight="1" hidden="1">
      <c r="A17" s="113"/>
      <c r="B17" s="133" t="s">
        <v>40</v>
      </c>
      <c r="C17" s="115"/>
      <c r="D17" s="116"/>
      <c r="E17" s="117"/>
      <c r="F17" s="117"/>
      <c r="G17" s="117"/>
      <c r="H17" s="117"/>
      <c r="I17" s="118"/>
      <c r="J17" s="119"/>
      <c r="K17" s="118">
        <f>I17-C17</f>
        <v>0</v>
      </c>
      <c r="L17" s="120">
        <v>996863.1</v>
      </c>
      <c r="M17" s="121">
        <v>8.33</v>
      </c>
      <c r="N17" s="120">
        <v>83038.7</v>
      </c>
      <c r="O17" s="122"/>
      <c r="P17" s="123"/>
      <c r="Q17" s="122"/>
      <c r="R17" s="123"/>
      <c r="S17" s="124"/>
      <c r="T17" s="125"/>
      <c r="U17" s="126"/>
      <c r="V17" s="127"/>
      <c r="W17" s="128"/>
      <c r="X17" s="129"/>
      <c r="Y17" s="128"/>
      <c r="Z17" s="129"/>
      <c r="AA17" s="130"/>
      <c r="AB17" s="129"/>
      <c r="AC17" s="131"/>
      <c r="AD17" s="129"/>
      <c r="AE17" s="130"/>
      <c r="AF17" s="129"/>
      <c r="AG17" s="130"/>
      <c r="AH17" s="132"/>
      <c r="AI17" s="129"/>
      <c r="AJ17" s="130"/>
      <c r="AK17" s="16"/>
      <c r="AL17" s="17"/>
      <c r="AM17" s="17"/>
      <c r="AN17" s="17"/>
      <c r="AO17" s="17"/>
      <c r="AP17" s="19"/>
      <c r="AQ17" s="32"/>
      <c r="AR17" s="32"/>
      <c r="AS17" s="32"/>
      <c r="AT17" s="19"/>
      <c r="AU17" s="19"/>
      <c r="AV17" s="302"/>
      <c r="AW17" s="302"/>
      <c r="AX17" s="305"/>
      <c r="AY17" s="309"/>
      <c r="AZ17" s="309"/>
    </row>
    <row r="18" spans="1:52" ht="11.25" customHeight="1" hidden="1">
      <c r="A18" s="113"/>
      <c r="B18" s="133" t="s">
        <v>41</v>
      </c>
      <c r="C18" s="115"/>
      <c r="D18" s="116"/>
      <c r="E18" s="117"/>
      <c r="F18" s="117"/>
      <c r="G18" s="117"/>
      <c r="H18" s="117"/>
      <c r="I18" s="118"/>
      <c r="J18" s="119"/>
      <c r="K18" s="118">
        <f>I18-C18</f>
        <v>0</v>
      </c>
      <c r="L18" s="120">
        <v>240809.1</v>
      </c>
      <c r="M18" s="121">
        <v>8.33</v>
      </c>
      <c r="N18" s="120">
        <v>20059.4</v>
      </c>
      <c r="O18" s="122"/>
      <c r="P18" s="123"/>
      <c r="Q18" s="122"/>
      <c r="R18" s="123"/>
      <c r="S18" s="124"/>
      <c r="T18" s="125"/>
      <c r="U18" s="126"/>
      <c r="V18" s="127"/>
      <c r="W18" s="128"/>
      <c r="X18" s="129"/>
      <c r="Y18" s="128"/>
      <c r="Z18" s="129"/>
      <c r="AA18" s="130"/>
      <c r="AB18" s="129"/>
      <c r="AC18" s="131"/>
      <c r="AD18" s="129"/>
      <c r="AE18" s="130"/>
      <c r="AF18" s="129"/>
      <c r="AG18" s="130"/>
      <c r="AH18" s="132"/>
      <c r="AI18" s="129"/>
      <c r="AJ18" s="130"/>
      <c r="AK18" s="16"/>
      <c r="AL18" s="17"/>
      <c r="AM18" s="17"/>
      <c r="AN18" s="17"/>
      <c r="AO18" s="17"/>
      <c r="AP18" s="19"/>
      <c r="AQ18" s="32"/>
      <c r="AR18" s="32"/>
      <c r="AS18" s="32"/>
      <c r="AT18" s="19"/>
      <c r="AU18" s="19"/>
      <c r="AV18" s="302"/>
      <c r="AW18" s="302"/>
      <c r="AX18" s="305"/>
      <c r="AY18" s="309"/>
      <c r="AZ18" s="309"/>
    </row>
    <row r="19" spans="1:52" ht="11.25" customHeight="1" hidden="1">
      <c r="A19" s="113"/>
      <c r="B19" s="133"/>
      <c r="C19" s="115"/>
      <c r="D19" s="116"/>
      <c r="E19" s="117"/>
      <c r="F19" s="117"/>
      <c r="G19" s="117"/>
      <c r="H19" s="117"/>
      <c r="I19" s="118"/>
      <c r="J19" s="119"/>
      <c r="K19" s="118"/>
      <c r="L19" s="120"/>
      <c r="M19" s="120"/>
      <c r="N19" s="120"/>
      <c r="O19" s="122"/>
      <c r="P19" s="123"/>
      <c r="Q19" s="122"/>
      <c r="R19" s="123"/>
      <c r="S19" s="124"/>
      <c r="T19" s="125"/>
      <c r="U19" s="126"/>
      <c r="V19" s="127"/>
      <c r="W19" s="128"/>
      <c r="X19" s="129"/>
      <c r="Y19" s="128"/>
      <c r="Z19" s="129"/>
      <c r="AA19" s="130"/>
      <c r="AB19" s="129"/>
      <c r="AC19" s="131"/>
      <c r="AD19" s="129"/>
      <c r="AE19" s="130"/>
      <c r="AF19" s="129"/>
      <c r="AG19" s="130"/>
      <c r="AH19" s="132"/>
      <c r="AI19" s="129"/>
      <c r="AJ19" s="130"/>
      <c r="AK19" s="16"/>
      <c r="AL19" s="17"/>
      <c r="AM19" s="17"/>
      <c r="AN19" s="17"/>
      <c r="AO19" s="17"/>
      <c r="AP19" s="19"/>
      <c r="AQ19" s="32"/>
      <c r="AR19" s="32"/>
      <c r="AS19" s="32"/>
      <c r="AT19" s="19"/>
      <c r="AU19" s="19"/>
      <c r="AV19" s="302"/>
      <c r="AW19" s="302"/>
      <c r="AX19" s="305"/>
      <c r="AY19" s="309"/>
      <c r="AZ19" s="309"/>
    </row>
    <row r="20" spans="1:52" ht="23.25" customHeight="1" hidden="1">
      <c r="A20" s="134" t="s">
        <v>42</v>
      </c>
      <c r="B20" s="133" t="s">
        <v>43</v>
      </c>
      <c r="C20" s="115"/>
      <c r="D20" s="116"/>
      <c r="E20" s="117"/>
      <c r="F20" s="117"/>
      <c r="G20" s="117"/>
      <c r="H20" s="117"/>
      <c r="I20" s="118"/>
      <c r="J20" s="119"/>
      <c r="K20" s="118"/>
      <c r="L20" s="120"/>
      <c r="M20" s="120"/>
      <c r="N20" s="120"/>
      <c r="O20" s="122"/>
      <c r="P20" s="123"/>
      <c r="Q20" s="122"/>
      <c r="R20" s="123"/>
      <c r="S20" s="124"/>
      <c r="T20" s="125"/>
      <c r="U20" s="126"/>
      <c r="V20" s="127"/>
      <c r="W20" s="128"/>
      <c r="X20" s="129"/>
      <c r="Y20" s="128"/>
      <c r="Z20" s="129"/>
      <c r="AA20" s="130"/>
      <c r="AB20" s="129"/>
      <c r="AC20" s="131"/>
      <c r="AD20" s="129"/>
      <c r="AE20" s="130"/>
      <c r="AF20" s="129"/>
      <c r="AG20" s="130"/>
      <c r="AH20" s="132"/>
      <c r="AI20" s="129"/>
      <c r="AJ20" s="130"/>
      <c r="AK20" s="16"/>
      <c r="AL20" s="17"/>
      <c r="AM20" s="17"/>
      <c r="AN20" s="17"/>
      <c r="AO20" s="17"/>
      <c r="AP20" s="19"/>
      <c r="AQ20" s="32"/>
      <c r="AR20" s="32"/>
      <c r="AS20" s="32"/>
      <c r="AT20" s="19"/>
      <c r="AU20" s="19"/>
      <c r="AV20" s="302"/>
      <c r="AW20" s="302"/>
      <c r="AX20" s="305"/>
      <c r="AY20" s="309"/>
      <c r="AZ20" s="309"/>
    </row>
    <row r="21" spans="1:52" ht="12.75" customHeight="1" hidden="1">
      <c r="A21" s="113"/>
      <c r="B21" s="133"/>
      <c r="C21" s="115"/>
      <c r="D21" s="116"/>
      <c r="E21" s="117"/>
      <c r="F21" s="117"/>
      <c r="G21" s="117"/>
      <c r="H21" s="117"/>
      <c r="I21" s="118"/>
      <c r="J21" s="119"/>
      <c r="K21" s="118"/>
      <c r="L21" s="120"/>
      <c r="M21" s="120"/>
      <c r="N21" s="120"/>
      <c r="O21" s="122"/>
      <c r="P21" s="123"/>
      <c r="Q21" s="122"/>
      <c r="R21" s="123"/>
      <c r="S21" s="124"/>
      <c r="T21" s="125"/>
      <c r="U21" s="126"/>
      <c r="V21" s="127"/>
      <c r="W21" s="128"/>
      <c r="X21" s="129"/>
      <c r="Y21" s="128"/>
      <c r="Z21" s="129"/>
      <c r="AA21" s="130"/>
      <c r="AB21" s="129"/>
      <c r="AC21" s="131"/>
      <c r="AD21" s="129"/>
      <c r="AE21" s="130"/>
      <c r="AF21" s="129"/>
      <c r="AG21" s="130"/>
      <c r="AH21" s="132"/>
      <c r="AI21" s="129"/>
      <c r="AJ21" s="130"/>
      <c r="AK21" s="16"/>
      <c r="AL21" s="17"/>
      <c r="AM21" s="17"/>
      <c r="AN21" s="17"/>
      <c r="AO21" s="17"/>
      <c r="AP21" s="19"/>
      <c r="AQ21" s="32"/>
      <c r="AR21" s="32"/>
      <c r="AS21" s="32"/>
      <c r="AT21" s="19"/>
      <c r="AU21" s="19"/>
      <c r="AV21" s="302"/>
      <c r="AW21" s="302"/>
      <c r="AX21" s="305"/>
      <c r="AY21" s="309"/>
      <c r="AZ21" s="309"/>
    </row>
    <row r="22" spans="1:52" ht="25.5" customHeight="1" hidden="1">
      <c r="A22" s="135" t="s">
        <v>44</v>
      </c>
      <c r="B22" s="114" t="s">
        <v>45</v>
      </c>
      <c r="C22" s="136"/>
      <c r="D22" s="137"/>
      <c r="E22" s="138"/>
      <c r="F22" s="138"/>
      <c r="G22" s="138"/>
      <c r="H22" s="138"/>
      <c r="I22" s="118"/>
      <c r="J22" s="139">
        <v>100</v>
      </c>
      <c r="K22" s="118">
        <f>I22-C22</f>
        <v>0</v>
      </c>
      <c r="L22" s="120">
        <v>282</v>
      </c>
      <c r="M22" s="123" t="s">
        <v>46</v>
      </c>
      <c r="N22" s="120">
        <v>282</v>
      </c>
      <c r="O22" s="122"/>
      <c r="P22" s="123"/>
      <c r="Q22" s="122"/>
      <c r="R22" s="123"/>
      <c r="S22" s="124"/>
      <c r="T22" s="125"/>
      <c r="U22" s="126"/>
      <c r="V22" s="127"/>
      <c r="W22" s="128"/>
      <c r="X22" s="129"/>
      <c r="Y22" s="128"/>
      <c r="Z22" s="129"/>
      <c r="AA22" s="130"/>
      <c r="AB22" s="129"/>
      <c r="AC22" s="131"/>
      <c r="AD22" s="129"/>
      <c r="AE22" s="130"/>
      <c r="AF22" s="129"/>
      <c r="AG22" s="130"/>
      <c r="AH22" s="132"/>
      <c r="AI22" s="129"/>
      <c r="AJ22" s="130"/>
      <c r="AK22" s="16"/>
      <c r="AL22" s="17"/>
      <c r="AM22" s="17"/>
      <c r="AN22" s="17"/>
      <c r="AO22" s="17"/>
      <c r="AP22" s="19"/>
      <c r="AQ22" s="32"/>
      <c r="AR22" s="32"/>
      <c r="AS22" s="32"/>
      <c r="AT22" s="19"/>
      <c r="AU22" s="19"/>
      <c r="AV22" s="302"/>
      <c r="AW22" s="302"/>
      <c r="AX22" s="305"/>
      <c r="AY22" s="309"/>
      <c r="AZ22" s="309"/>
    </row>
    <row r="23" spans="1:52" ht="18.75">
      <c r="A23" s="140" t="s">
        <v>47</v>
      </c>
      <c r="B23" s="133" t="s">
        <v>48</v>
      </c>
      <c r="C23" s="115">
        <f>432994.8+35176.7+15960+60000</f>
        <v>544131.5</v>
      </c>
      <c r="D23" s="142"/>
      <c r="E23" s="117"/>
      <c r="F23" s="117"/>
      <c r="G23" s="117"/>
      <c r="H23" s="117"/>
      <c r="I23" s="118"/>
      <c r="J23" s="143">
        <v>36</v>
      </c>
      <c r="K23" s="118">
        <f>I23-C23</f>
        <v>-544131.5</v>
      </c>
      <c r="L23" s="120">
        <v>1625277.8</v>
      </c>
      <c r="M23" s="123">
        <v>36</v>
      </c>
      <c r="N23" s="120">
        <v>585100</v>
      </c>
      <c r="O23" s="122">
        <v>2069720</v>
      </c>
      <c r="P23" s="122">
        <v>45.3</v>
      </c>
      <c r="Q23" s="122"/>
      <c r="R23" s="122">
        <v>35.2</v>
      </c>
      <c r="S23" s="144">
        <f>O23*P23/100</f>
        <v>937583.16</v>
      </c>
      <c r="T23" s="125">
        <v>10</v>
      </c>
      <c r="U23" s="145" t="e">
        <f>W23+Y23+AA23+AC23+AE23+AG23+AJ23+#REF!+AL23</f>
        <v>#REF!</v>
      </c>
      <c r="V23" s="127">
        <v>1547814</v>
      </c>
      <c r="W23" s="145">
        <f>V23*T23/100</f>
        <v>154781.4</v>
      </c>
      <c r="X23" s="129">
        <v>189257</v>
      </c>
      <c r="Y23" s="145">
        <f>X23*T23/100</f>
        <v>18925.7</v>
      </c>
      <c r="Z23" s="129">
        <v>223020</v>
      </c>
      <c r="AA23" s="128">
        <f>Z23*T23/100</f>
        <v>22302</v>
      </c>
      <c r="AB23" s="129">
        <v>81823</v>
      </c>
      <c r="AC23" s="131">
        <f>AB23*T23/100</f>
        <v>8182.3</v>
      </c>
      <c r="AD23" s="129">
        <v>17318</v>
      </c>
      <c r="AE23" s="128">
        <f>AD23*T23/100</f>
        <v>1731.8</v>
      </c>
      <c r="AF23" s="129">
        <v>977</v>
      </c>
      <c r="AG23" s="128">
        <f>AF23*T23/100</f>
        <v>97.7</v>
      </c>
      <c r="AH23" s="146"/>
      <c r="AI23" s="129">
        <v>8144</v>
      </c>
      <c r="AJ23" s="128">
        <f>AI23*T23/100</f>
        <v>814.4</v>
      </c>
      <c r="AK23" s="16">
        <v>533</v>
      </c>
      <c r="AL23" s="15">
        <f>AK23*T23/100</f>
        <v>53.3</v>
      </c>
      <c r="AM23" s="15">
        <v>9387500</v>
      </c>
      <c r="AN23" s="15">
        <v>9387500</v>
      </c>
      <c r="AO23" s="15">
        <v>9387500</v>
      </c>
      <c r="AP23" s="18">
        <v>9387500</v>
      </c>
      <c r="AQ23" s="41">
        <f>8387500+2000000</f>
        <v>10387500</v>
      </c>
      <c r="AR23" s="41">
        <v>11187500</v>
      </c>
      <c r="AS23" s="41">
        <f>10387500-500000</f>
        <v>9887500</v>
      </c>
      <c r="AT23" s="39">
        <f>8387500-300000</f>
        <v>8087500</v>
      </c>
      <c r="AU23" s="39"/>
      <c r="AV23" s="302">
        <v>110237000</v>
      </c>
      <c r="AW23" s="302">
        <f>26559250*2</f>
        <v>53118500</v>
      </c>
      <c r="AX23" s="306">
        <v>56128183.31</v>
      </c>
      <c r="AY23" s="314">
        <f>AX23-AW23</f>
        <v>3009683.3100000024</v>
      </c>
      <c r="AZ23" s="447">
        <f>AX23/AW23*100</f>
        <v>105.66597947984224</v>
      </c>
    </row>
    <row r="24" spans="1:52" ht="18.75" hidden="1">
      <c r="A24" s="140"/>
      <c r="B24" s="141"/>
      <c r="C24" s="115"/>
      <c r="D24" s="142"/>
      <c r="E24" s="117"/>
      <c r="F24" s="117"/>
      <c r="G24" s="117"/>
      <c r="H24" s="117"/>
      <c r="I24" s="118"/>
      <c r="J24" s="143"/>
      <c r="K24" s="118"/>
      <c r="L24" s="120"/>
      <c r="M24" s="123"/>
      <c r="N24" s="120"/>
      <c r="O24" s="122"/>
      <c r="P24" s="123"/>
      <c r="Q24" s="122"/>
      <c r="R24" s="123"/>
      <c r="S24" s="144"/>
      <c r="T24" s="125"/>
      <c r="U24" s="145"/>
      <c r="V24" s="127"/>
      <c r="W24" s="145"/>
      <c r="X24" s="129"/>
      <c r="Y24" s="145"/>
      <c r="Z24" s="129"/>
      <c r="AA24" s="128"/>
      <c r="AB24" s="129"/>
      <c r="AC24" s="131"/>
      <c r="AD24" s="129"/>
      <c r="AE24" s="128"/>
      <c r="AF24" s="129"/>
      <c r="AG24" s="128"/>
      <c r="AH24" s="146"/>
      <c r="AI24" s="129"/>
      <c r="AJ24" s="128"/>
      <c r="AK24" s="16"/>
      <c r="AL24" s="15"/>
      <c r="AM24" s="15"/>
      <c r="AN24" s="15"/>
      <c r="AO24" s="15"/>
      <c r="AP24" s="18"/>
      <c r="AQ24" s="32"/>
      <c r="AR24" s="32"/>
      <c r="AS24" s="32"/>
      <c r="AT24" s="19"/>
      <c r="AU24" s="19"/>
      <c r="AV24" s="302">
        <f aca="true" t="shared" si="0" ref="AV24:AV90">AP24+AQ24</f>
        <v>0</v>
      </c>
      <c r="AW24" s="302">
        <f aca="true" t="shared" si="1" ref="AW24:AW35">AQ24+AR24</f>
        <v>0</v>
      </c>
      <c r="AX24" s="306" t="e">
        <f>#REF!-AW24</f>
        <v>#REF!</v>
      </c>
      <c r="AY24" s="314" t="e">
        <f aca="true" t="shared" si="2" ref="AY24:AY36">AX24-AW24</f>
        <v>#REF!</v>
      </c>
      <c r="AZ24" s="447" t="e">
        <f aca="true" t="shared" si="3" ref="AZ24:AZ36">AX24/AW24*100</f>
        <v>#REF!</v>
      </c>
    </row>
    <row r="25" spans="1:52" ht="12.75" customHeight="1" hidden="1">
      <c r="A25" s="140" t="s">
        <v>49</v>
      </c>
      <c r="B25" s="133" t="s">
        <v>50</v>
      </c>
      <c r="C25" s="115">
        <f>SUM(C26:C29)</f>
        <v>0</v>
      </c>
      <c r="D25" s="142"/>
      <c r="E25" s="117">
        <f>E27</f>
        <v>0</v>
      </c>
      <c r="F25" s="117"/>
      <c r="G25" s="117"/>
      <c r="H25" s="117"/>
      <c r="I25" s="118"/>
      <c r="J25" s="143"/>
      <c r="K25" s="118">
        <f aca="true" t="shared" si="4" ref="K25:K32">I25-C25</f>
        <v>0</v>
      </c>
      <c r="L25" s="120">
        <f>L26+L27+L28+L29</f>
        <v>79548</v>
      </c>
      <c r="M25" s="123"/>
      <c r="N25" s="120">
        <f>N26+N27+N28+N29</f>
        <v>63888.2</v>
      </c>
      <c r="O25" s="122">
        <f>O26+O27+O28+O29</f>
        <v>0</v>
      </c>
      <c r="P25" s="123"/>
      <c r="Q25" s="122"/>
      <c r="R25" s="123"/>
      <c r="S25" s="144">
        <f aca="true" t="shared" si="5" ref="S25:S32">O25*P25/100</f>
        <v>0</v>
      </c>
      <c r="T25" s="125"/>
      <c r="U25" s="145" t="e">
        <f>W25+Y25+AA25+AC25+AE25+AG25+AJ25+#REF!+AL25</f>
        <v>#REF!</v>
      </c>
      <c r="V25" s="127"/>
      <c r="W25" s="145">
        <f aca="true" t="shared" si="6" ref="W25:W32">V25*T25/100</f>
        <v>0</v>
      </c>
      <c r="X25" s="129"/>
      <c r="Y25" s="145">
        <f aca="true" t="shared" si="7" ref="Y25:Y32">X25*T25/100</f>
        <v>0</v>
      </c>
      <c r="Z25" s="129"/>
      <c r="AA25" s="128">
        <f aca="true" t="shared" si="8" ref="AA25:AA32">Z25*T25/100</f>
        <v>0</v>
      </c>
      <c r="AB25" s="129"/>
      <c r="AC25" s="131">
        <f aca="true" t="shared" si="9" ref="AC25:AC32">AB25*T25/100</f>
        <v>0</v>
      </c>
      <c r="AD25" s="129"/>
      <c r="AE25" s="128">
        <f aca="true" t="shared" si="10" ref="AE25:AE32">AD25*T25/100</f>
        <v>0</v>
      </c>
      <c r="AF25" s="129"/>
      <c r="AG25" s="128">
        <f aca="true" t="shared" si="11" ref="AG25:AG32">AF25*T25/100</f>
        <v>0</v>
      </c>
      <c r="AH25" s="146"/>
      <c r="AI25" s="129"/>
      <c r="AJ25" s="128">
        <f aca="true" t="shared" si="12" ref="AJ25:AJ32">AI25*T25/100</f>
        <v>0</v>
      </c>
      <c r="AK25" s="16"/>
      <c r="AL25" s="15">
        <f aca="true" t="shared" si="13" ref="AL25:AL32">AK25*T25/100</f>
        <v>0</v>
      </c>
      <c r="AM25" s="15"/>
      <c r="AN25" s="15"/>
      <c r="AO25" s="15"/>
      <c r="AP25" s="18"/>
      <c r="AQ25" s="32"/>
      <c r="AR25" s="32"/>
      <c r="AS25" s="32"/>
      <c r="AT25" s="19"/>
      <c r="AU25" s="19"/>
      <c r="AV25" s="302">
        <f t="shared" si="0"/>
        <v>0</v>
      </c>
      <c r="AW25" s="302">
        <f t="shared" si="1"/>
        <v>0</v>
      </c>
      <c r="AX25" s="306" t="e">
        <f>#REF!-AW25</f>
        <v>#REF!</v>
      </c>
      <c r="AY25" s="314" t="e">
        <f t="shared" si="2"/>
        <v>#REF!</v>
      </c>
      <c r="AZ25" s="447" t="e">
        <f t="shared" si="3"/>
        <v>#REF!</v>
      </c>
    </row>
    <row r="26" spans="1:52" ht="25.5" customHeight="1" hidden="1">
      <c r="A26" s="140"/>
      <c r="B26" s="147" t="s">
        <v>51</v>
      </c>
      <c r="C26" s="148"/>
      <c r="D26" s="149"/>
      <c r="E26" s="150"/>
      <c r="F26" s="150"/>
      <c r="G26" s="150"/>
      <c r="H26" s="150"/>
      <c r="I26" s="118"/>
      <c r="J26" s="143">
        <v>80</v>
      </c>
      <c r="K26" s="118">
        <f t="shared" si="4"/>
        <v>0</v>
      </c>
      <c r="L26" s="120">
        <v>27000</v>
      </c>
      <c r="M26" s="151" t="s">
        <v>52</v>
      </c>
      <c r="N26" s="120">
        <v>21600</v>
      </c>
      <c r="O26" s="122"/>
      <c r="P26" s="123"/>
      <c r="Q26" s="122"/>
      <c r="R26" s="123"/>
      <c r="S26" s="144">
        <f t="shared" si="5"/>
        <v>0</v>
      </c>
      <c r="T26" s="125"/>
      <c r="U26" s="145" t="e">
        <f>W26+Y26+AA26+AC26+AE26+AG26+AJ26+#REF!+AL26</f>
        <v>#REF!</v>
      </c>
      <c r="V26" s="127"/>
      <c r="W26" s="145">
        <f t="shared" si="6"/>
        <v>0</v>
      </c>
      <c r="X26" s="129"/>
      <c r="Y26" s="145">
        <f t="shared" si="7"/>
        <v>0</v>
      </c>
      <c r="Z26" s="129"/>
      <c r="AA26" s="128">
        <f t="shared" si="8"/>
        <v>0</v>
      </c>
      <c r="AB26" s="129"/>
      <c r="AC26" s="131">
        <f t="shared" si="9"/>
        <v>0</v>
      </c>
      <c r="AD26" s="129"/>
      <c r="AE26" s="128">
        <f t="shared" si="10"/>
        <v>0</v>
      </c>
      <c r="AF26" s="129"/>
      <c r="AG26" s="128">
        <f t="shared" si="11"/>
        <v>0</v>
      </c>
      <c r="AH26" s="146"/>
      <c r="AI26" s="129"/>
      <c r="AJ26" s="128">
        <f t="shared" si="12"/>
        <v>0</v>
      </c>
      <c r="AK26" s="16"/>
      <c r="AL26" s="15">
        <f t="shared" si="13"/>
        <v>0</v>
      </c>
      <c r="AM26" s="15"/>
      <c r="AN26" s="15"/>
      <c r="AO26" s="15"/>
      <c r="AP26" s="18"/>
      <c r="AQ26" s="32"/>
      <c r="AR26" s="32"/>
      <c r="AS26" s="32"/>
      <c r="AT26" s="19"/>
      <c r="AU26" s="19"/>
      <c r="AV26" s="302">
        <f t="shared" si="0"/>
        <v>0</v>
      </c>
      <c r="AW26" s="302">
        <f t="shared" si="1"/>
        <v>0</v>
      </c>
      <c r="AX26" s="306" t="e">
        <f>#REF!-AW26</f>
        <v>#REF!</v>
      </c>
      <c r="AY26" s="314" t="e">
        <f t="shared" si="2"/>
        <v>#REF!</v>
      </c>
      <c r="AZ26" s="447" t="e">
        <f t="shared" si="3"/>
        <v>#REF!</v>
      </c>
    </row>
    <row r="27" spans="1:52" ht="12.75" customHeight="1" hidden="1">
      <c r="A27" s="140"/>
      <c r="B27" s="147" t="s">
        <v>53</v>
      </c>
      <c r="C27" s="148"/>
      <c r="D27" s="149"/>
      <c r="E27" s="150"/>
      <c r="F27" s="150"/>
      <c r="G27" s="150"/>
      <c r="H27" s="150"/>
      <c r="I27" s="118"/>
      <c r="J27" s="143">
        <v>80</v>
      </c>
      <c r="K27" s="118">
        <f t="shared" si="4"/>
        <v>0</v>
      </c>
      <c r="L27" s="120">
        <v>51299</v>
      </c>
      <c r="M27" s="151" t="s">
        <v>52</v>
      </c>
      <c r="N27" s="120">
        <v>41039.2</v>
      </c>
      <c r="O27" s="122"/>
      <c r="P27" s="123"/>
      <c r="Q27" s="122"/>
      <c r="R27" s="123"/>
      <c r="S27" s="144">
        <f t="shared" si="5"/>
        <v>0</v>
      </c>
      <c r="T27" s="125"/>
      <c r="U27" s="145" t="e">
        <f>W27+Y27+AA27+AC27+AE27+AG27+AJ27+#REF!+AL27</f>
        <v>#REF!</v>
      </c>
      <c r="V27" s="127"/>
      <c r="W27" s="145">
        <f t="shared" si="6"/>
        <v>0</v>
      </c>
      <c r="X27" s="129"/>
      <c r="Y27" s="145">
        <f t="shared" si="7"/>
        <v>0</v>
      </c>
      <c r="Z27" s="129"/>
      <c r="AA27" s="128">
        <f t="shared" si="8"/>
        <v>0</v>
      </c>
      <c r="AB27" s="129"/>
      <c r="AC27" s="131">
        <f t="shared" si="9"/>
        <v>0</v>
      </c>
      <c r="AD27" s="129"/>
      <c r="AE27" s="128">
        <f t="shared" si="10"/>
        <v>0</v>
      </c>
      <c r="AF27" s="129"/>
      <c r="AG27" s="128">
        <f t="shared" si="11"/>
        <v>0</v>
      </c>
      <c r="AH27" s="146"/>
      <c r="AI27" s="129"/>
      <c r="AJ27" s="128">
        <f t="shared" si="12"/>
        <v>0</v>
      </c>
      <c r="AK27" s="16"/>
      <c r="AL27" s="15">
        <f t="shared" si="13"/>
        <v>0</v>
      </c>
      <c r="AM27" s="15"/>
      <c r="AN27" s="15"/>
      <c r="AO27" s="15"/>
      <c r="AP27" s="18"/>
      <c r="AQ27" s="32"/>
      <c r="AR27" s="32"/>
      <c r="AS27" s="32"/>
      <c r="AT27" s="19"/>
      <c r="AU27" s="19"/>
      <c r="AV27" s="302">
        <f t="shared" si="0"/>
        <v>0</v>
      </c>
      <c r="AW27" s="302">
        <f t="shared" si="1"/>
        <v>0</v>
      </c>
      <c r="AX27" s="306" t="e">
        <f>#REF!-AW27</f>
        <v>#REF!</v>
      </c>
      <c r="AY27" s="314" t="e">
        <f t="shared" si="2"/>
        <v>#REF!</v>
      </c>
      <c r="AZ27" s="447" t="e">
        <f t="shared" si="3"/>
        <v>#REF!</v>
      </c>
    </row>
    <row r="28" spans="1:52" ht="12.75" customHeight="1" hidden="1">
      <c r="A28" s="140"/>
      <c r="B28" s="147" t="s">
        <v>54</v>
      </c>
      <c r="C28" s="148"/>
      <c r="D28" s="149"/>
      <c r="E28" s="150"/>
      <c r="F28" s="150"/>
      <c r="G28" s="150"/>
      <c r="H28" s="150"/>
      <c r="I28" s="118"/>
      <c r="J28" s="143">
        <v>100</v>
      </c>
      <c r="K28" s="118">
        <f t="shared" si="4"/>
        <v>0</v>
      </c>
      <c r="L28" s="120">
        <v>294</v>
      </c>
      <c r="M28" s="151" t="s">
        <v>46</v>
      </c>
      <c r="N28" s="120">
        <v>294</v>
      </c>
      <c r="O28" s="122"/>
      <c r="P28" s="123"/>
      <c r="Q28" s="122"/>
      <c r="R28" s="123"/>
      <c r="S28" s="144">
        <f t="shared" si="5"/>
        <v>0</v>
      </c>
      <c r="T28" s="125"/>
      <c r="U28" s="145" t="e">
        <f>W28+Y28+AA28+AC28+AE28+AG28+AJ28+#REF!+AL28</f>
        <v>#REF!</v>
      </c>
      <c r="V28" s="127"/>
      <c r="W28" s="145">
        <f t="shared" si="6"/>
        <v>0</v>
      </c>
      <c r="X28" s="129"/>
      <c r="Y28" s="145">
        <f t="shared" si="7"/>
        <v>0</v>
      </c>
      <c r="Z28" s="129"/>
      <c r="AA28" s="128">
        <f t="shared" si="8"/>
        <v>0</v>
      </c>
      <c r="AB28" s="129"/>
      <c r="AC28" s="131">
        <f t="shared" si="9"/>
        <v>0</v>
      </c>
      <c r="AD28" s="129"/>
      <c r="AE28" s="128">
        <f t="shared" si="10"/>
        <v>0</v>
      </c>
      <c r="AF28" s="129"/>
      <c r="AG28" s="128">
        <f t="shared" si="11"/>
        <v>0</v>
      </c>
      <c r="AH28" s="146"/>
      <c r="AI28" s="129"/>
      <c r="AJ28" s="128">
        <f t="shared" si="12"/>
        <v>0</v>
      </c>
      <c r="AK28" s="16"/>
      <c r="AL28" s="15">
        <f t="shared" si="13"/>
        <v>0</v>
      </c>
      <c r="AM28" s="15"/>
      <c r="AN28" s="15"/>
      <c r="AO28" s="15"/>
      <c r="AP28" s="18"/>
      <c r="AQ28" s="32"/>
      <c r="AR28" s="32"/>
      <c r="AS28" s="32"/>
      <c r="AT28" s="19"/>
      <c r="AU28" s="19"/>
      <c r="AV28" s="302">
        <f t="shared" si="0"/>
        <v>0</v>
      </c>
      <c r="AW28" s="302">
        <f t="shared" si="1"/>
        <v>0</v>
      </c>
      <c r="AX28" s="306" t="e">
        <f>#REF!-AW28</f>
        <v>#REF!</v>
      </c>
      <c r="AY28" s="314" t="e">
        <f t="shared" si="2"/>
        <v>#REF!</v>
      </c>
      <c r="AZ28" s="447" t="e">
        <f t="shared" si="3"/>
        <v>#REF!</v>
      </c>
    </row>
    <row r="29" spans="1:52" ht="12.75" customHeight="1" hidden="1">
      <c r="A29" s="140"/>
      <c r="B29" s="152" t="s">
        <v>55</v>
      </c>
      <c r="C29" s="148"/>
      <c r="D29" s="149"/>
      <c r="E29" s="150"/>
      <c r="F29" s="150"/>
      <c r="G29" s="150"/>
      <c r="H29" s="150"/>
      <c r="I29" s="118"/>
      <c r="J29" s="143">
        <v>100</v>
      </c>
      <c r="K29" s="118">
        <f t="shared" si="4"/>
        <v>0</v>
      </c>
      <c r="L29" s="120">
        <v>955</v>
      </c>
      <c r="M29" s="151" t="s">
        <v>46</v>
      </c>
      <c r="N29" s="120">
        <v>955</v>
      </c>
      <c r="O29" s="122"/>
      <c r="P29" s="123"/>
      <c r="Q29" s="122"/>
      <c r="R29" s="123"/>
      <c r="S29" s="144">
        <f t="shared" si="5"/>
        <v>0</v>
      </c>
      <c r="T29" s="125"/>
      <c r="U29" s="145" t="e">
        <f>W29+Y29+AA29+AC29+AE29+AG29+AJ29+#REF!+AL29</f>
        <v>#REF!</v>
      </c>
      <c r="V29" s="127"/>
      <c r="W29" s="145">
        <f t="shared" si="6"/>
        <v>0</v>
      </c>
      <c r="X29" s="129"/>
      <c r="Y29" s="145">
        <f t="shared" si="7"/>
        <v>0</v>
      </c>
      <c r="Z29" s="129"/>
      <c r="AA29" s="128">
        <f t="shared" si="8"/>
        <v>0</v>
      </c>
      <c r="AB29" s="129"/>
      <c r="AC29" s="131">
        <f t="shared" si="9"/>
        <v>0</v>
      </c>
      <c r="AD29" s="129"/>
      <c r="AE29" s="128">
        <f t="shared" si="10"/>
        <v>0</v>
      </c>
      <c r="AF29" s="129"/>
      <c r="AG29" s="128">
        <f t="shared" si="11"/>
        <v>0</v>
      </c>
      <c r="AH29" s="146"/>
      <c r="AI29" s="129"/>
      <c r="AJ29" s="128">
        <f t="shared" si="12"/>
        <v>0</v>
      </c>
      <c r="AK29" s="16"/>
      <c r="AL29" s="15">
        <f t="shared" si="13"/>
        <v>0</v>
      </c>
      <c r="AM29" s="15"/>
      <c r="AN29" s="15"/>
      <c r="AO29" s="15"/>
      <c r="AP29" s="18"/>
      <c r="AQ29" s="32"/>
      <c r="AR29" s="32"/>
      <c r="AS29" s="32"/>
      <c r="AT29" s="19"/>
      <c r="AU29" s="19"/>
      <c r="AV29" s="302">
        <f t="shared" si="0"/>
        <v>0</v>
      </c>
      <c r="AW29" s="302">
        <f t="shared" si="1"/>
        <v>0</v>
      </c>
      <c r="AX29" s="306" t="e">
        <f>#REF!-AW29</f>
        <v>#REF!</v>
      </c>
      <c r="AY29" s="314" t="e">
        <f t="shared" si="2"/>
        <v>#REF!</v>
      </c>
      <c r="AZ29" s="447" t="e">
        <f t="shared" si="3"/>
        <v>#REF!</v>
      </c>
    </row>
    <row r="30" spans="1:52" ht="12.75" customHeight="1" hidden="1">
      <c r="A30" s="140"/>
      <c r="B30" s="114" t="s">
        <v>56</v>
      </c>
      <c r="C30" s="115"/>
      <c r="D30" s="142"/>
      <c r="E30" s="117"/>
      <c r="F30" s="117"/>
      <c r="G30" s="117"/>
      <c r="H30" s="117"/>
      <c r="I30" s="118"/>
      <c r="J30" s="143"/>
      <c r="K30" s="118">
        <f t="shared" si="4"/>
        <v>0</v>
      </c>
      <c r="L30" s="120"/>
      <c r="M30" s="122"/>
      <c r="N30" s="120"/>
      <c r="O30" s="122"/>
      <c r="P30" s="123"/>
      <c r="Q30" s="122"/>
      <c r="R30" s="123"/>
      <c r="S30" s="144">
        <f t="shared" si="5"/>
        <v>0</v>
      </c>
      <c r="T30" s="125"/>
      <c r="U30" s="145" t="e">
        <f>W30+Y30+AA30+AC30+AE30+AG30+AJ30+#REF!+AL30</f>
        <v>#REF!</v>
      </c>
      <c r="V30" s="127"/>
      <c r="W30" s="145">
        <f t="shared" si="6"/>
        <v>0</v>
      </c>
      <c r="X30" s="129"/>
      <c r="Y30" s="145">
        <f t="shared" si="7"/>
        <v>0</v>
      </c>
      <c r="Z30" s="129"/>
      <c r="AA30" s="128">
        <f t="shared" si="8"/>
        <v>0</v>
      </c>
      <c r="AB30" s="129"/>
      <c r="AC30" s="131">
        <f t="shared" si="9"/>
        <v>0</v>
      </c>
      <c r="AD30" s="129"/>
      <c r="AE30" s="128">
        <f t="shared" si="10"/>
        <v>0</v>
      </c>
      <c r="AF30" s="129"/>
      <c r="AG30" s="128">
        <f t="shared" si="11"/>
        <v>0</v>
      </c>
      <c r="AH30" s="146"/>
      <c r="AI30" s="129"/>
      <c r="AJ30" s="128">
        <f t="shared" si="12"/>
        <v>0</v>
      </c>
      <c r="AK30" s="16"/>
      <c r="AL30" s="15">
        <f t="shared" si="13"/>
        <v>0</v>
      </c>
      <c r="AM30" s="15"/>
      <c r="AN30" s="15"/>
      <c r="AO30" s="15"/>
      <c r="AP30" s="18"/>
      <c r="AQ30" s="32"/>
      <c r="AR30" s="32"/>
      <c r="AS30" s="32"/>
      <c r="AT30" s="19"/>
      <c r="AU30" s="19"/>
      <c r="AV30" s="302">
        <f t="shared" si="0"/>
        <v>0</v>
      </c>
      <c r="AW30" s="302">
        <f t="shared" si="1"/>
        <v>0</v>
      </c>
      <c r="AX30" s="306" t="e">
        <f>#REF!-AW30</f>
        <v>#REF!</v>
      </c>
      <c r="AY30" s="314" t="e">
        <f t="shared" si="2"/>
        <v>#REF!</v>
      </c>
      <c r="AZ30" s="447" t="e">
        <f t="shared" si="3"/>
        <v>#REF!</v>
      </c>
    </row>
    <row r="31" spans="1:52" ht="12.75" customHeight="1" hidden="1">
      <c r="A31" s="140"/>
      <c r="B31" s="114"/>
      <c r="C31" s="115"/>
      <c r="D31" s="142"/>
      <c r="E31" s="117"/>
      <c r="F31" s="117"/>
      <c r="G31" s="117"/>
      <c r="H31" s="117"/>
      <c r="I31" s="118"/>
      <c r="J31" s="143"/>
      <c r="K31" s="118">
        <f t="shared" si="4"/>
        <v>0</v>
      </c>
      <c r="L31" s="120"/>
      <c r="M31" s="122"/>
      <c r="N31" s="120"/>
      <c r="O31" s="122"/>
      <c r="P31" s="123"/>
      <c r="Q31" s="122"/>
      <c r="R31" s="123"/>
      <c r="S31" s="144">
        <f t="shared" si="5"/>
        <v>0</v>
      </c>
      <c r="T31" s="125"/>
      <c r="U31" s="145" t="e">
        <f>W31+Y31+AA31+AC31+AE31+AG31+AJ31+#REF!+AL31</f>
        <v>#REF!</v>
      </c>
      <c r="V31" s="127"/>
      <c r="W31" s="145">
        <f t="shared" si="6"/>
        <v>0</v>
      </c>
      <c r="X31" s="129"/>
      <c r="Y31" s="145">
        <f t="shared" si="7"/>
        <v>0</v>
      </c>
      <c r="Z31" s="129"/>
      <c r="AA31" s="128">
        <f t="shared" si="8"/>
        <v>0</v>
      </c>
      <c r="AB31" s="129"/>
      <c r="AC31" s="131">
        <f t="shared" si="9"/>
        <v>0</v>
      </c>
      <c r="AD31" s="129"/>
      <c r="AE31" s="128">
        <f t="shared" si="10"/>
        <v>0</v>
      </c>
      <c r="AF31" s="129"/>
      <c r="AG31" s="128">
        <f t="shared" si="11"/>
        <v>0</v>
      </c>
      <c r="AH31" s="146"/>
      <c r="AI31" s="129"/>
      <c r="AJ31" s="128">
        <f t="shared" si="12"/>
        <v>0</v>
      </c>
      <c r="AK31" s="16"/>
      <c r="AL31" s="15">
        <f t="shared" si="13"/>
        <v>0</v>
      </c>
      <c r="AM31" s="15"/>
      <c r="AN31" s="15"/>
      <c r="AO31" s="15"/>
      <c r="AP31" s="18"/>
      <c r="AQ31" s="32"/>
      <c r="AR31" s="32"/>
      <c r="AS31" s="32"/>
      <c r="AT31" s="19"/>
      <c r="AU31" s="19"/>
      <c r="AV31" s="302">
        <f t="shared" si="0"/>
        <v>0</v>
      </c>
      <c r="AW31" s="302">
        <f t="shared" si="1"/>
        <v>0</v>
      </c>
      <c r="AX31" s="306" t="e">
        <f>#REF!-AW31</f>
        <v>#REF!</v>
      </c>
      <c r="AY31" s="314" t="e">
        <f t="shared" si="2"/>
        <v>#REF!</v>
      </c>
      <c r="AZ31" s="447" t="e">
        <f t="shared" si="3"/>
        <v>#REF!</v>
      </c>
    </row>
    <row r="32" spans="1:52" ht="18.75" hidden="1">
      <c r="A32" s="140" t="s">
        <v>57</v>
      </c>
      <c r="B32" s="114" t="s">
        <v>58</v>
      </c>
      <c r="C32" s="115">
        <f>13200+5000</f>
        <v>18200</v>
      </c>
      <c r="D32" s="142"/>
      <c r="E32" s="117"/>
      <c r="F32" s="117"/>
      <c r="G32" s="117"/>
      <c r="H32" s="117"/>
      <c r="I32" s="118"/>
      <c r="J32" s="143">
        <v>100</v>
      </c>
      <c r="K32" s="118">
        <f t="shared" si="4"/>
        <v>-18200</v>
      </c>
      <c r="L32" s="120">
        <v>16000</v>
      </c>
      <c r="M32" s="123">
        <v>100</v>
      </c>
      <c r="N32" s="120">
        <v>16000</v>
      </c>
      <c r="O32" s="122">
        <v>19450.7</v>
      </c>
      <c r="P32" s="123">
        <v>100</v>
      </c>
      <c r="Q32" s="122">
        <f>O32*P32/100</f>
        <v>19450.7</v>
      </c>
      <c r="R32" s="123">
        <v>100</v>
      </c>
      <c r="S32" s="144">
        <f t="shared" si="5"/>
        <v>19450.7</v>
      </c>
      <c r="T32" s="125"/>
      <c r="U32" s="145" t="e">
        <f>W32+Y32+AA32+AC32+AE32+AG32+AJ32+#REF!+AL32</f>
        <v>#REF!</v>
      </c>
      <c r="V32" s="127"/>
      <c r="W32" s="145">
        <f t="shared" si="6"/>
        <v>0</v>
      </c>
      <c r="X32" s="129"/>
      <c r="Y32" s="145">
        <f t="shared" si="7"/>
        <v>0</v>
      </c>
      <c r="Z32" s="129"/>
      <c r="AA32" s="128">
        <f t="shared" si="8"/>
        <v>0</v>
      </c>
      <c r="AB32" s="129"/>
      <c r="AC32" s="131">
        <f t="shared" si="9"/>
        <v>0</v>
      </c>
      <c r="AD32" s="129"/>
      <c r="AE32" s="128">
        <f t="shared" si="10"/>
        <v>0</v>
      </c>
      <c r="AF32" s="129"/>
      <c r="AG32" s="128">
        <f t="shared" si="11"/>
        <v>0</v>
      </c>
      <c r="AH32" s="146"/>
      <c r="AI32" s="129"/>
      <c r="AJ32" s="128">
        <f t="shared" si="12"/>
        <v>0</v>
      </c>
      <c r="AK32" s="16"/>
      <c r="AL32" s="15">
        <f t="shared" si="13"/>
        <v>0</v>
      </c>
      <c r="AM32" s="15"/>
      <c r="AN32" s="15"/>
      <c r="AO32" s="15"/>
      <c r="AP32" s="18"/>
      <c r="AQ32" s="32"/>
      <c r="AR32" s="32"/>
      <c r="AS32" s="32"/>
      <c r="AT32" s="19"/>
      <c r="AU32" s="19"/>
      <c r="AV32" s="302">
        <f t="shared" si="0"/>
        <v>0</v>
      </c>
      <c r="AW32" s="302">
        <f t="shared" si="1"/>
        <v>0</v>
      </c>
      <c r="AX32" s="306" t="e">
        <f>#REF!-AW32</f>
        <v>#REF!</v>
      </c>
      <c r="AY32" s="314" t="e">
        <f t="shared" si="2"/>
        <v>#REF!</v>
      </c>
      <c r="AZ32" s="447" t="e">
        <f t="shared" si="3"/>
        <v>#REF!</v>
      </c>
    </row>
    <row r="33" spans="1:52" ht="18.75" hidden="1">
      <c r="A33" s="140"/>
      <c r="B33" s="133"/>
      <c r="C33" s="115"/>
      <c r="D33" s="142"/>
      <c r="E33" s="117"/>
      <c r="F33" s="117"/>
      <c r="G33" s="117"/>
      <c r="H33" s="117"/>
      <c r="I33" s="118"/>
      <c r="J33" s="143"/>
      <c r="K33" s="118"/>
      <c r="L33" s="120"/>
      <c r="M33" s="123"/>
      <c r="N33" s="120"/>
      <c r="O33" s="122"/>
      <c r="P33" s="123"/>
      <c r="Q33" s="122"/>
      <c r="R33" s="123"/>
      <c r="S33" s="144"/>
      <c r="T33" s="125"/>
      <c r="U33" s="145"/>
      <c r="V33" s="127"/>
      <c r="W33" s="145"/>
      <c r="X33" s="129"/>
      <c r="Y33" s="145"/>
      <c r="Z33" s="129"/>
      <c r="AA33" s="128"/>
      <c r="AB33" s="129"/>
      <c r="AC33" s="131"/>
      <c r="AD33" s="129"/>
      <c r="AE33" s="128"/>
      <c r="AF33" s="129"/>
      <c r="AG33" s="128"/>
      <c r="AH33" s="146"/>
      <c r="AI33" s="129"/>
      <c r="AJ33" s="128"/>
      <c r="AK33" s="16"/>
      <c r="AL33" s="15"/>
      <c r="AM33" s="15"/>
      <c r="AN33" s="15"/>
      <c r="AO33" s="15"/>
      <c r="AP33" s="18"/>
      <c r="AQ33" s="32"/>
      <c r="AR33" s="32"/>
      <c r="AS33" s="32"/>
      <c r="AT33" s="19"/>
      <c r="AU33" s="19"/>
      <c r="AV33" s="302">
        <f t="shared" si="0"/>
        <v>0</v>
      </c>
      <c r="AW33" s="302">
        <f t="shared" si="1"/>
        <v>0</v>
      </c>
      <c r="AX33" s="306" t="e">
        <f>#REF!-AW33</f>
        <v>#REF!</v>
      </c>
      <c r="AY33" s="314" t="e">
        <f t="shared" si="2"/>
        <v>#REF!</v>
      </c>
      <c r="AZ33" s="447" t="e">
        <f t="shared" si="3"/>
        <v>#REF!</v>
      </c>
    </row>
    <row r="34" spans="1:52" ht="18.75" hidden="1">
      <c r="A34" s="140" t="s">
        <v>59</v>
      </c>
      <c r="B34" s="133" t="s">
        <v>60</v>
      </c>
      <c r="C34" s="115">
        <v>6554.9</v>
      </c>
      <c r="D34" s="142"/>
      <c r="E34" s="117"/>
      <c r="F34" s="117"/>
      <c r="G34" s="117"/>
      <c r="H34" s="117"/>
      <c r="I34" s="118"/>
      <c r="J34" s="143">
        <v>100</v>
      </c>
      <c r="K34" s="118">
        <f>I34-C34</f>
        <v>-6554.9</v>
      </c>
      <c r="L34" s="120">
        <v>7586</v>
      </c>
      <c r="M34" s="123">
        <v>100</v>
      </c>
      <c r="N34" s="120">
        <v>7586</v>
      </c>
      <c r="O34" s="122">
        <v>5430</v>
      </c>
      <c r="P34" s="123">
        <v>100</v>
      </c>
      <c r="Q34" s="122">
        <f>O34*P34/100</f>
        <v>5430</v>
      </c>
      <c r="R34" s="123">
        <v>100</v>
      </c>
      <c r="S34" s="144">
        <f>O34*P34/100</f>
        <v>5430</v>
      </c>
      <c r="T34" s="125"/>
      <c r="U34" s="145" t="e">
        <f>W34+Y34+AA34+AC34+AE34+AG34+AJ34+#REF!+AL34</f>
        <v>#REF!</v>
      </c>
      <c r="V34" s="127"/>
      <c r="W34" s="145">
        <f>V34*T34/100</f>
        <v>0</v>
      </c>
      <c r="X34" s="129"/>
      <c r="Y34" s="145">
        <f>X34*T34/100</f>
        <v>0</v>
      </c>
      <c r="Z34" s="129"/>
      <c r="AA34" s="128">
        <f>Z34*T34/100</f>
        <v>0</v>
      </c>
      <c r="AB34" s="129"/>
      <c r="AC34" s="131">
        <f>AB34*T34/100</f>
        <v>0</v>
      </c>
      <c r="AD34" s="129"/>
      <c r="AE34" s="128">
        <f>AD34*T34/100</f>
        <v>0</v>
      </c>
      <c r="AF34" s="129"/>
      <c r="AG34" s="128">
        <f>AF34*T34/100</f>
        <v>0</v>
      </c>
      <c r="AH34" s="146"/>
      <c r="AI34" s="129"/>
      <c r="AJ34" s="128">
        <f>AI34*T34/100</f>
        <v>0</v>
      </c>
      <c r="AK34" s="16"/>
      <c r="AL34" s="15">
        <f>AK34*T34/100</f>
        <v>0</v>
      </c>
      <c r="AM34" s="15"/>
      <c r="AN34" s="15"/>
      <c r="AO34" s="15"/>
      <c r="AP34" s="18"/>
      <c r="AQ34" s="32"/>
      <c r="AR34" s="32"/>
      <c r="AS34" s="32"/>
      <c r="AT34" s="19"/>
      <c r="AU34" s="19"/>
      <c r="AV34" s="302">
        <f t="shared" si="0"/>
        <v>0</v>
      </c>
      <c r="AW34" s="302">
        <f t="shared" si="1"/>
        <v>0</v>
      </c>
      <c r="AX34" s="306" t="e">
        <f>#REF!-AW34</f>
        <v>#REF!</v>
      </c>
      <c r="AY34" s="314" t="e">
        <f t="shared" si="2"/>
        <v>#REF!</v>
      </c>
      <c r="AZ34" s="447" t="e">
        <f t="shared" si="3"/>
        <v>#REF!</v>
      </c>
    </row>
    <row r="35" spans="1:52" ht="18.75" hidden="1">
      <c r="A35" s="140"/>
      <c r="B35" s="153"/>
      <c r="C35" s="115"/>
      <c r="D35" s="142"/>
      <c r="E35" s="117"/>
      <c r="F35" s="117"/>
      <c r="G35" s="117"/>
      <c r="H35" s="117"/>
      <c r="I35" s="118"/>
      <c r="J35" s="143"/>
      <c r="K35" s="118"/>
      <c r="L35" s="120"/>
      <c r="M35" s="123"/>
      <c r="N35" s="120"/>
      <c r="O35" s="122"/>
      <c r="P35" s="123"/>
      <c r="Q35" s="122"/>
      <c r="R35" s="123"/>
      <c r="S35" s="144"/>
      <c r="T35" s="125"/>
      <c r="U35" s="145"/>
      <c r="V35" s="127"/>
      <c r="W35" s="145"/>
      <c r="X35" s="129"/>
      <c r="Y35" s="145"/>
      <c r="Z35" s="129"/>
      <c r="AA35" s="128"/>
      <c r="AB35" s="129"/>
      <c r="AC35" s="131"/>
      <c r="AD35" s="129"/>
      <c r="AE35" s="128"/>
      <c r="AF35" s="129"/>
      <c r="AG35" s="128"/>
      <c r="AH35" s="146"/>
      <c r="AI35" s="129"/>
      <c r="AJ35" s="128"/>
      <c r="AK35" s="16"/>
      <c r="AL35" s="15"/>
      <c r="AM35" s="15"/>
      <c r="AN35" s="15"/>
      <c r="AO35" s="15"/>
      <c r="AP35" s="18"/>
      <c r="AQ35" s="32"/>
      <c r="AR35" s="32"/>
      <c r="AS35" s="32"/>
      <c r="AT35" s="19"/>
      <c r="AU35" s="19"/>
      <c r="AV35" s="302">
        <f t="shared" si="0"/>
        <v>0</v>
      </c>
      <c r="AW35" s="302">
        <f t="shared" si="1"/>
        <v>0</v>
      </c>
      <c r="AX35" s="306" t="e">
        <f>#REF!-AW35</f>
        <v>#REF!</v>
      </c>
      <c r="AY35" s="314" t="e">
        <f t="shared" si="2"/>
        <v>#REF!</v>
      </c>
      <c r="AZ35" s="447" t="e">
        <f t="shared" si="3"/>
        <v>#REF!</v>
      </c>
    </row>
    <row r="36" spans="1:52" ht="37.5">
      <c r="A36" s="140" t="s">
        <v>156</v>
      </c>
      <c r="B36" s="153" t="s">
        <v>157</v>
      </c>
      <c r="C36" s="115"/>
      <c r="D36" s="142"/>
      <c r="E36" s="117"/>
      <c r="F36" s="117"/>
      <c r="G36" s="117"/>
      <c r="H36" s="117"/>
      <c r="I36" s="118"/>
      <c r="J36" s="143"/>
      <c r="K36" s="118"/>
      <c r="L36" s="120"/>
      <c r="M36" s="123"/>
      <c r="N36" s="120"/>
      <c r="O36" s="122"/>
      <c r="P36" s="123"/>
      <c r="Q36" s="122"/>
      <c r="R36" s="123"/>
      <c r="S36" s="144"/>
      <c r="T36" s="125"/>
      <c r="U36" s="145"/>
      <c r="V36" s="127"/>
      <c r="W36" s="145"/>
      <c r="X36" s="129"/>
      <c r="Y36" s="145"/>
      <c r="Z36" s="129"/>
      <c r="AA36" s="128"/>
      <c r="AB36" s="129"/>
      <c r="AC36" s="131"/>
      <c r="AD36" s="129"/>
      <c r="AE36" s="128"/>
      <c r="AF36" s="129"/>
      <c r="AG36" s="128"/>
      <c r="AH36" s="146"/>
      <c r="AI36" s="129"/>
      <c r="AJ36" s="128"/>
      <c r="AK36" s="16"/>
      <c r="AL36" s="15"/>
      <c r="AM36" s="15"/>
      <c r="AN36" s="15"/>
      <c r="AO36" s="15"/>
      <c r="AP36" s="18"/>
      <c r="AQ36" s="32"/>
      <c r="AR36" s="32"/>
      <c r="AS36" s="32"/>
      <c r="AT36" s="19"/>
      <c r="AU36" s="19"/>
      <c r="AV36" s="302">
        <v>574489.62</v>
      </c>
      <c r="AW36" s="302">
        <f>143621.6*2</f>
        <v>287243.2</v>
      </c>
      <c r="AX36" s="306">
        <v>243792.95</v>
      </c>
      <c r="AY36" s="444">
        <f t="shared" si="2"/>
        <v>-43450.25</v>
      </c>
      <c r="AZ36" s="447">
        <f t="shared" si="3"/>
        <v>84.8733581856768</v>
      </c>
    </row>
    <row r="37" spans="1:52" ht="37.5">
      <c r="A37" s="140"/>
      <c r="B37" s="154" t="s">
        <v>61</v>
      </c>
      <c r="C37" s="115"/>
      <c r="D37" s="142"/>
      <c r="E37" s="117"/>
      <c r="F37" s="117"/>
      <c r="G37" s="117"/>
      <c r="H37" s="117"/>
      <c r="I37" s="118"/>
      <c r="J37" s="143"/>
      <c r="K37" s="118"/>
      <c r="L37" s="120"/>
      <c r="M37" s="123"/>
      <c r="N37" s="120"/>
      <c r="O37" s="122"/>
      <c r="P37" s="123"/>
      <c r="Q37" s="122"/>
      <c r="R37" s="123"/>
      <c r="S37" s="144"/>
      <c r="T37" s="125"/>
      <c r="U37" s="145"/>
      <c r="V37" s="127"/>
      <c r="W37" s="145"/>
      <c r="X37" s="129"/>
      <c r="Y37" s="145"/>
      <c r="Z37" s="129"/>
      <c r="AA37" s="128"/>
      <c r="AB37" s="129"/>
      <c r="AC37" s="131"/>
      <c r="AD37" s="129"/>
      <c r="AE37" s="128"/>
      <c r="AF37" s="129"/>
      <c r="AG37" s="128"/>
      <c r="AH37" s="146"/>
      <c r="AI37" s="129"/>
      <c r="AJ37" s="128"/>
      <c r="AK37" s="16"/>
      <c r="AL37" s="15"/>
      <c r="AM37" s="15"/>
      <c r="AN37" s="15"/>
      <c r="AO37" s="15"/>
      <c r="AP37" s="18"/>
      <c r="AQ37" s="32"/>
      <c r="AR37" s="32"/>
      <c r="AS37" s="32"/>
      <c r="AT37" s="19"/>
      <c r="AU37" s="19"/>
      <c r="AV37" s="302"/>
      <c r="AW37" s="302"/>
      <c r="AX37" s="306"/>
      <c r="AY37" s="428"/>
      <c r="AZ37" s="428"/>
    </row>
    <row r="38" spans="1:52" ht="12.75" customHeight="1" hidden="1">
      <c r="A38" s="140" t="s">
        <v>62</v>
      </c>
      <c r="B38" s="114" t="s">
        <v>63</v>
      </c>
      <c r="C38" s="115">
        <f>SUM(C41:C42)</f>
        <v>62942.7</v>
      </c>
      <c r="D38" s="117">
        <f>SUM(D41:D42)</f>
        <v>0</v>
      </c>
      <c r="E38" s="117">
        <f>SUM(E41:E42)</f>
        <v>0</v>
      </c>
      <c r="F38" s="117">
        <f>SUM(F41:F42)</f>
        <v>0</v>
      </c>
      <c r="G38" s="117">
        <f>SUM(G41:G42)</f>
        <v>0</v>
      </c>
      <c r="H38" s="117"/>
      <c r="I38" s="117"/>
      <c r="J38" s="117">
        <f>SUM(J41:J42)</f>
        <v>0</v>
      </c>
      <c r="K38" s="118">
        <f>I38-C38</f>
        <v>-62942.7</v>
      </c>
      <c r="L38" s="120">
        <f>L41+L42</f>
        <v>790995.2</v>
      </c>
      <c r="M38" s="123"/>
      <c r="N38" s="120">
        <f>N41+N42</f>
        <v>204498.8</v>
      </c>
      <c r="O38" s="122"/>
      <c r="P38" s="123"/>
      <c r="Q38" s="122"/>
      <c r="R38" s="123"/>
      <c r="S38" s="144"/>
      <c r="T38" s="125"/>
      <c r="U38" s="145" t="e">
        <f>W38+Y38+AA38+AC38+AE38+AG38+AJ38+#REF!+AL38</f>
        <v>#REF!</v>
      </c>
      <c r="V38" s="127"/>
      <c r="W38" s="145"/>
      <c r="X38" s="129"/>
      <c r="Y38" s="145"/>
      <c r="Z38" s="129"/>
      <c r="AA38" s="128"/>
      <c r="AB38" s="129"/>
      <c r="AC38" s="131"/>
      <c r="AD38" s="129"/>
      <c r="AE38" s="128"/>
      <c r="AF38" s="129"/>
      <c r="AG38" s="128"/>
      <c r="AH38" s="146"/>
      <c r="AI38" s="129"/>
      <c r="AJ38" s="128">
        <f aca="true" t="shared" si="14" ref="AJ38:AJ43">AI38*T38/100</f>
        <v>0</v>
      </c>
      <c r="AK38" s="16"/>
      <c r="AL38" s="15"/>
      <c r="AM38" s="15"/>
      <c r="AN38" s="15"/>
      <c r="AO38" s="15"/>
      <c r="AP38" s="18"/>
      <c r="AQ38" s="32"/>
      <c r="AR38" s="32"/>
      <c r="AS38" s="32"/>
      <c r="AT38" s="19"/>
      <c r="AU38" s="19"/>
      <c r="AV38" s="302">
        <f t="shared" si="0"/>
        <v>0</v>
      </c>
      <c r="AW38" s="302">
        <f aca="true" t="shared" si="15" ref="AW38:AW55">AQ38+AR38</f>
        <v>0</v>
      </c>
      <c r="AX38" s="306" t="e">
        <f>#REF!-AW38</f>
        <v>#REF!</v>
      </c>
      <c r="AY38" s="428"/>
      <c r="AZ38" s="428"/>
    </row>
    <row r="39" spans="1:52" ht="12.75" customHeight="1" hidden="1">
      <c r="A39" s="140"/>
      <c r="B39" s="114"/>
      <c r="C39" s="115"/>
      <c r="D39" s="117"/>
      <c r="E39" s="117"/>
      <c r="F39" s="117"/>
      <c r="G39" s="117"/>
      <c r="H39" s="117"/>
      <c r="I39" s="118"/>
      <c r="J39" s="115"/>
      <c r="K39" s="118">
        <f>I39-C39</f>
        <v>0</v>
      </c>
      <c r="L39" s="120"/>
      <c r="M39" s="123"/>
      <c r="N39" s="120"/>
      <c r="O39" s="122"/>
      <c r="P39" s="123"/>
      <c r="Q39" s="122"/>
      <c r="R39" s="123"/>
      <c r="S39" s="144"/>
      <c r="T39" s="125"/>
      <c r="U39" s="145" t="e">
        <f>W39+Y39+AA39+AC39+AE39+AG39+AJ39+#REF!+AL39</f>
        <v>#REF!</v>
      </c>
      <c r="V39" s="127"/>
      <c r="W39" s="145"/>
      <c r="X39" s="129"/>
      <c r="Y39" s="145"/>
      <c r="Z39" s="129"/>
      <c r="AA39" s="128"/>
      <c r="AB39" s="129"/>
      <c r="AC39" s="131"/>
      <c r="AD39" s="129"/>
      <c r="AE39" s="128"/>
      <c r="AF39" s="129"/>
      <c r="AG39" s="128"/>
      <c r="AH39" s="146"/>
      <c r="AI39" s="129"/>
      <c r="AJ39" s="128">
        <f t="shared" si="14"/>
        <v>0</v>
      </c>
      <c r="AK39" s="16"/>
      <c r="AL39" s="15"/>
      <c r="AM39" s="15"/>
      <c r="AN39" s="15"/>
      <c r="AO39" s="15"/>
      <c r="AP39" s="18"/>
      <c r="AQ39" s="32"/>
      <c r="AR39" s="32"/>
      <c r="AS39" s="32"/>
      <c r="AT39" s="19"/>
      <c r="AU39" s="19"/>
      <c r="AV39" s="302">
        <f t="shared" si="0"/>
        <v>0</v>
      </c>
      <c r="AW39" s="302">
        <f t="shared" si="15"/>
        <v>0</v>
      </c>
      <c r="AX39" s="306" t="e">
        <f>#REF!-AW39</f>
        <v>#REF!</v>
      </c>
      <c r="AY39" s="428"/>
      <c r="AZ39" s="428"/>
    </row>
    <row r="40" spans="1:52" ht="12.75" customHeight="1" hidden="1">
      <c r="A40" s="140"/>
      <c r="B40" s="114" t="s">
        <v>64</v>
      </c>
      <c r="C40" s="115"/>
      <c r="D40" s="117"/>
      <c r="E40" s="117"/>
      <c r="F40" s="117"/>
      <c r="G40" s="117"/>
      <c r="H40" s="117"/>
      <c r="I40" s="118"/>
      <c r="J40" s="115"/>
      <c r="K40" s="118">
        <f>I40-C40</f>
        <v>0</v>
      </c>
      <c r="L40" s="120"/>
      <c r="M40" s="123"/>
      <c r="N40" s="120"/>
      <c r="O40" s="122"/>
      <c r="P40" s="123"/>
      <c r="Q40" s="122"/>
      <c r="R40" s="123"/>
      <c r="S40" s="144"/>
      <c r="T40" s="125"/>
      <c r="U40" s="145" t="e">
        <f>W40+Y40+AA40+AC40+AE40+AG40+AJ40+#REF!+AL40</f>
        <v>#REF!</v>
      </c>
      <c r="V40" s="127"/>
      <c r="W40" s="145"/>
      <c r="X40" s="129"/>
      <c r="Y40" s="145"/>
      <c r="Z40" s="129"/>
      <c r="AA40" s="128"/>
      <c r="AB40" s="129"/>
      <c r="AC40" s="131"/>
      <c r="AD40" s="129"/>
      <c r="AE40" s="128"/>
      <c r="AF40" s="129"/>
      <c r="AG40" s="128"/>
      <c r="AH40" s="146"/>
      <c r="AI40" s="129"/>
      <c r="AJ40" s="128">
        <f t="shared" si="14"/>
        <v>0</v>
      </c>
      <c r="AK40" s="16"/>
      <c r="AL40" s="15"/>
      <c r="AM40" s="15"/>
      <c r="AN40" s="15"/>
      <c r="AO40" s="15"/>
      <c r="AP40" s="18"/>
      <c r="AQ40" s="32"/>
      <c r="AR40" s="32"/>
      <c r="AS40" s="32"/>
      <c r="AT40" s="19"/>
      <c r="AU40" s="19"/>
      <c r="AV40" s="302">
        <f t="shared" si="0"/>
        <v>0</v>
      </c>
      <c r="AW40" s="302">
        <f t="shared" si="15"/>
        <v>0</v>
      </c>
      <c r="AX40" s="306" t="e">
        <f>#REF!-AW40</f>
        <v>#REF!</v>
      </c>
      <c r="AY40" s="428"/>
      <c r="AZ40" s="428"/>
    </row>
    <row r="41" spans="1:52" ht="12.75" customHeight="1" hidden="1">
      <c r="A41" s="140"/>
      <c r="B41" s="114" t="s">
        <v>39</v>
      </c>
      <c r="C41" s="115">
        <v>44109.6</v>
      </c>
      <c r="D41" s="117"/>
      <c r="E41" s="117"/>
      <c r="F41" s="117"/>
      <c r="G41" s="117"/>
      <c r="H41" s="117"/>
      <c r="I41" s="118"/>
      <c r="J41" s="115"/>
      <c r="K41" s="118">
        <f>I41-C41</f>
        <v>-44109.6</v>
      </c>
      <c r="L41" s="120">
        <v>625766</v>
      </c>
      <c r="M41" s="123">
        <v>25</v>
      </c>
      <c r="N41" s="120">
        <v>163191.5</v>
      </c>
      <c r="O41" s="122"/>
      <c r="P41" s="123"/>
      <c r="Q41" s="122"/>
      <c r="R41" s="123"/>
      <c r="S41" s="144"/>
      <c r="T41" s="125"/>
      <c r="U41" s="145" t="e">
        <f>W41+Y41+AA41+AC41+AE41+AG41+AJ41+#REF!+AL41</f>
        <v>#REF!</v>
      </c>
      <c r="V41" s="127"/>
      <c r="W41" s="145"/>
      <c r="X41" s="129"/>
      <c r="Y41" s="145"/>
      <c r="Z41" s="129"/>
      <c r="AA41" s="128"/>
      <c r="AB41" s="129"/>
      <c r="AC41" s="131"/>
      <c r="AD41" s="129"/>
      <c r="AE41" s="128"/>
      <c r="AF41" s="129"/>
      <c r="AG41" s="128"/>
      <c r="AH41" s="146"/>
      <c r="AI41" s="129"/>
      <c r="AJ41" s="128">
        <f t="shared" si="14"/>
        <v>0</v>
      </c>
      <c r="AK41" s="16"/>
      <c r="AL41" s="15"/>
      <c r="AM41" s="15"/>
      <c r="AN41" s="15"/>
      <c r="AO41" s="15"/>
      <c r="AP41" s="18"/>
      <c r="AQ41" s="32"/>
      <c r="AR41" s="32"/>
      <c r="AS41" s="32"/>
      <c r="AT41" s="19"/>
      <c r="AU41" s="19"/>
      <c r="AV41" s="302">
        <f t="shared" si="0"/>
        <v>0</v>
      </c>
      <c r="AW41" s="302">
        <f t="shared" si="15"/>
        <v>0</v>
      </c>
      <c r="AX41" s="306" t="e">
        <f>#REF!-AW41</f>
        <v>#REF!</v>
      </c>
      <c r="AY41" s="428"/>
      <c r="AZ41" s="428"/>
    </row>
    <row r="42" spans="1:52" ht="12.75" customHeight="1" hidden="1">
      <c r="A42" s="140"/>
      <c r="B42" s="114" t="s">
        <v>65</v>
      </c>
      <c r="C42" s="115">
        <f>13833.1+5000</f>
        <v>18833.1</v>
      </c>
      <c r="D42" s="117"/>
      <c r="E42" s="117"/>
      <c r="F42" s="117"/>
      <c r="G42" s="117"/>
      <c r="H42" s="117"/>
      <c r="I42" s="118"/>
      <c r="J42" s="115"/>
      <c r="K42" s="118">
        <f>I42-C42</f>
        <v>-18833.1</v>
      </c>
      <c r="L42" s="120">
        <v>165229.2</v>
      </c>
      <c r="M42" s="123">
        <v>25</v>
      </c>
      <c r="N42" s="120">
        <v>41307.3</v>
      </c>
      <c r="O42" s="122"/>
      <c r="P42" s="123"/>
      <c r="Q42" s="122"/>
      <c r="R42" s="123"/>
      <c r="S42" s="144"/>
      <c r="T42" s="125"/>
      <c r="U42" s="145" t="e">
        <f>W42+Y42+AA42+AC42+AE42+AG42+AJ42+#REF!+AL42</f>
        <v>#REF!</v>
      </c>
      <c r="V42" s="127"/>
      <c r="W42" s="145"/>
      <c r="X42" s="129"/>
      <c r="Y42" s="145"/>
      <c r="Z42" s="129"/>
      <c r="AA42" s="128"/>
      <c r="AB42" s="129"/>
      <c r="AC42" s="131"/>
      <c r="AD42" s="129"/>
      <c r="AE42" s="128"/>
      <c r="AF42" s="129"/>
      <c r="AG42" s="128"/>
      <c r="AH42" s="146"/>
      <c r="AI42" s="129"/>
      <c r="AJ42" s="128">
        <f t="shared" si="14"/>
        <v>0</v>
      </c>
      <c r="AK42" s="16"/>
      <c r="AL42" s="15"/>
      <c r="AM42" s="15"/>
      <c r="AN42" s="15"/>
      <c r="AO42" s="15"/>
      <c r="AP42" s="18"/>
      <c r="AQ42" s="32"/>
      <c r="AR42" s="32"/>
      <c r="AS42" s="32"/>
      <c r="AT42" s="19"/>
      <c r="AU42" s="19"/>
      <c r="AV42" s="302">
        <f t="shared" si="0"/>
        <v>0</v>
      </c>
      <c r="AW42" s="302">
        <f t="shared" si="15"/>
        <v>0</v>
      </c>
      <c r="AX42" s="306" t="e">
        <f>#REF!-AW42</f>
        <v>#REF!</v>
      </c>
      <c r="AY42" s="428"/>
      <c r="AZ42" s="428"/>
    </row>
    <row r="43" spans="1:52" ht="36.75" customHeight="1" hidden="1">
      <c r="A43" s="140" t="s">
        <v>66</v>
      </c>
      <c r="B43" s="133" t="s">
        <v>67</v>
      </c>
      <c r="C43" s="115"/>
      <c r="D43" s="117"/>
      <c r="E43" s="117"/>
      <c r="F43" s="117"/>
      <c r="G43" s="117"/>
      <c r="H43" s="117"/>
      <c r="I43" s="118"/>
      <c r="J43" s="115"/>
      <c r="K43" s="118"/>
      <c r="L43" s="120"/>
      <c r="M43" s="120"/>
      <c r="N43" s="120"/>
      <c r="O43" s="122"/>
      <c r="P43" s="123"/>
      <c r="Q43" s="122"/>
      <c r="R43" s="123"/>
      <c r="S43" s="144"/>
      <c r="T43" s="125"/>
      <c r="U43" s="145" t="e">
        <f>W43+Y43+AA43+AC43+AE43+AG43+AJ43+#REF!+AL43</f>
        <v>#REF!</v>
      </c>
      <c r="V43" s="127"/>
      <c r="W43" s="145"/>
      <c r="X43" s="129"/>
      <c r="Y43" s="145"/>
      <c r="Z43" s="129"/>
      <c r="AA43" s="128"/>
      <c r="AB43" s="129"/>
      <c r="AC43" s="131"/>
      <c r="AD43" s="129"/>
      <c r="AE43" s="128"/>
      <c r="AF43" s="129"/>
      <c r="AG43" s="128"/>
      <c r="AH43" s="146"/>
      <c r="AI43" s="129"/>
      <c r="AJ43" s="128">
        <f t="shared" si="14"/>
        <v>0</v>
      </c>
      <c r="AK43" s="16"/>
      <c r="AL43" s="15"/>
      <c r="AM43" s="15"/>
      <c r="AN43" s="15"/>
      <c r="AO43" s="15"/>
      <c r="AP43" s="18"/>
      <c r="AQ43" s="32"/>
      <c r="AR43" s="32"/>
      <c r="AS43" s="32"/>
      <c r="AT43" s="19"/>
      <c r="AU43" s="19"/>
      <c r="AV43" s="302">
        <f t="shared" si="0"/>
        <v>0</v>
      </c>
      <c r="AW43" s="302">
        <f t="shared" si="15"/>
        <v>0</v>
      </c>
      <c r="AX43" s="306" t="e">
        <f>#REF!-AW43</f>
        <v>#REF!</v>
      </c>
      <c r="AY43" s="428"/>
      <c r="AZ43" s="428"/>
    </row>
    <row r="44" spans="1:52" ht="18.75" hidden="1">
      <c r="A44" s="140"/>
      <c r="B44" s="141"/>
      <c r="C44" s="115"/>
      <c r="D44" s="117"/>
      <c r="E44" s="117"/>
      <c r="F44" s="117"/>
      <c r="G44" s="117"/>
      <c r="H44" s="117"/>
      <c r="I44" s="118"/>
      <c r="J44" s="115"/>
      <c r="K44" s="118"/>
      <c r="L44" s="120"/>
      <c r="M44" s="120"/>
      <c r="N44" s="120"/>
      <c r="O44" s="122"/>
      <c r="P44" s="123"/>
      <c r="Q44" s="122"/>
      <c r="R44" s="123"/>
      <c r="S44" s="144"/>
      <c r="T44" s="125"/>
      <c r="U44" s="145"/>
      <c r="V44" s="127"/>
      <c r="W44" s="145"/>
      <c r="X44" s="129"/>
      <c r="Y44" s="145"/>
      <c r="Z44" s="129"/>
      <c r="AA44" s="128"/>
      <c r="AB44" s="129"/>
      <c r="AC44" s="131"/>
      <c r="AD44" s="129"/>
      <c r="AE44" s="128"/>
      <c r="AF44" s="129"/>
      <c r="AG44" s="128"/>
      <c r="AH44" s="146"/>
      <c r="AI44" s="129"/>
      <c r="AJ44" s="128"/>
      <c r="AK44" s="16"/>
      <c r="AL44" s="15"/>
      <c r="AM44" s="15"/>
      <c r="AN44" s="15"/>
      <c r="AO44" s="15"/>
      <c r="AP44" s="18"/>
      <c r="AQ44" s="32"/>
      <c r="AR44" s="32"/>
      <c r="AS44" s="32"/>
      <c r="AT44" s="19"/>
      <c r="AU44" s="19"/>
      <c r="AV44" s="302">
        <f t="shared" si="0"/>
        <v>0</v>
      </c>
      <c r="AW44" s="302">
        <f t="shared" si="15"/>
        <v>0</v>
      </c>
      <c r="AX44" s="306" t="e">
        <f>#REF!-AW44</f>
        <v>#REF!</v>
      </c>
      <c r="AY44" s="428"/>
      <c r="AZ44" s="428"/>
    </row>
    <row r="45" spans="1:52" ht="18.75" hidden="1">
      <c r="A45" s="140" t="s">
        <v>68</v>
      </c>
      <c r="B45" s="133" t="s">
        <v>69</v>
      </c>
      <c r="C45" s="115">
        <f>66670.4-775.2+927</f>
        <v>66822.2</v>
      </c>
      <c r="D45" s="142"/>
      <c r="E45" s="117"/>
      <c r="F45" s="117"/>
      <c r="G45" s="117"/>
      <c r="H45" s="117"/>
      <c r="I45" s="118"/>
      <c r="J45" s="143">
        <v>45</v>
      </c>
      <c r="K45" s="118">
        <f>I45-C45</f>
        <v>-66822.2</v>
      </c>
      <c r="L45" s="120">
        <v>30939.1</v>
      </c>
      <c r="M45" s="123">
        <v>45</v>
      </c>
      <c r="N45" s="120">
        <v>13922.6</v>
      </c>
      <c r="O45" s="122">
        <v>68660</v>
      </c>
      <c r="P45" s="123">
        <v>90</v>
      </c>
      <c r="Q45" s="122">
        <f>O45*P45/100</f>
        <v>61794</v>
      </c>
      <c r="R45" s="123">
        <v>90</v>
      </c>
      <c r="S45" s="144">
        <f>O45*P45/100</f>
        <v>61794</v>
      </c>
      <c r="T45" s="125"/>
      <c r="U45" s="145" t="e">
        <f>W45+Y45+AA45+AC45+AE45+AG45+AJ45+#REF!+AL45</f>
        <v>#REF!</v>
      </c>
      <c r="V45" s="127"/>
      <c r="W45" s="145">
        <f>V45*T45/100</f>
        <v>0</v>
      </c>
      <c r="X45" s="129"/>
      <c r="Y45" s="145">
        <f>X45*T45/100</f>
        <v>0</v>
      </c>
      <c r="Z45" s="129"/>
      <c r="AA45" s="128">
        <f>Z45*T45/100</f>
        <v>0</v>
      </c>
      <c r="AB45" s="129"/>
      <c r="AC45" s="131">
        <f>AB45*T45/100</f>
        <v>0</v>
      </c>
      <c r="AD45" s="129"/>
      <c r="AE45" s="128">
        <f>AD45*T45/100</f>
        <v>0</v>
      </c>
      <c r="AF45" s="129"/>
      <c r="AG45" s="128">
        <f>AF45*T45/100</f>
        <v>0</v>
      </c>
      <c r="AH45" s="146"/>
      <c r="AI45" s="129"/>
      <c r="AJ45" s="128">
        <f>AI45*T45/100</f>
        <v>0</v>
      </c>
      <c r="AK45" s="16"/>
      <c r="AL45" s="15">
        <f>AK45*T45/100</f>
        <v>0</v>
      </c>
      <c r="AM45" s="15"/>
      <c r="AN45" s="15"/>
      <c r="AO45" s="15"/>
      <c r="AP45" s="18"/>
      <c r="AQ45" s="32"/>
      <c r="AR45" s="32"/>
      <c r="AS45" s="32"/>
      <c r="AT45" s="19"/>
      <c r="AU45" s="19"/>
      <c r="AV45" s="302">
        <f t="shared" si="0"/>
        <v>0</v>
      </c>
      <c r="AW45" s="302">
        <f t="shared" si="15"/>
        <v>0</v>
      </c>
      <c r="AX45" s="306" t="e">
        <f>#REF!-AW45</f>
        <v>#REF!</v>
      </c>
      <c r="AY45" s="428"/>
      <c r="AZ45" s="428"/>
    </row>
    <row r="46" spans="1:52" ht="18.75" hidden="1">
      <c r="A46" s="140"/>
      <c r="B46" s="141"/>
      <c r="C46" s="115"/>
      <c r="D46" s="117"/>
      <c r="E46" s="117"/>
      <c r="F46" s="117"/>
      <c r="G46" s="117"/>
      <c r="H46" s="117"/>
      <c r="I46" s="118"/>
      <c r="J46" s="115"/>
      <c r="K46" s="118"/>
      <c r="L46" s="120"/>
      <c r="M46" s="123"/>
      <c r="N46" s="120"/>
      <c r="O46" s="122"/>
      <c r="P46" s="123"/>
      <c r="Q46" s="122"/>
      <c r="R46" s="123"/>
      <c r="S46" s="144"/>
      <c r="T46" s="125"/>
      <c r="U46" s="145"/>
      <c r="V46" s="127"/>
      <c r="W46" s="145"/>
      <c r="X46" s="129"/>
      <c r="Y46" s="145"/>
      <c r="Z46" s="129"/>
      <c r="AA46" s="128"/>
      <c r="AB46" s="129"/>
      <c r="AC46" s="131"/>
      <c r="AD46" s="129"/>
      <c r="AE46" s="128"/>
      <c r="AF46" s="129"/>
      <c r="AG46" s="128"/>
      <c r="AH46" s="146"/>
      <c r="AI46" s="129"/>
      <c r="AJ46" s="128"/>
      <c r="AK46" s="16"/>
      <c r="AL46" s="15"/>
      <c r="AM46" s="15"/>
      <c r="AN46" s="15"/>
      <c r="AO46" s="15"/>
      <c r="AP46" s="18"/>
      <c r="AQ46" s="32"/>
      <c r="AR46" s="32"/>
      <c r="AS46" s="32"/>
      <c r="AT46" s="19"/>
      <c r="AU46" s="19"/>
      <c r="AV46" s="302">
        <f t="shared" si="0"/>
        <v>0</v>
      </c>
      <c r="AW46" s="302">
        <f t="shared" si="15"/>
        <v>0</v>
      </c>
      <c r="AX46" s="306" t="e">
        <f>#REF!-AW46</f>
        <v>#REF!</v>
      </c>
      <c r="AY46" s="428"/>
      <c r="AZ46" s="428"/>
    </row>
    <row r="47" spans="1:52" ht="18.75" customHeight="1" hidden="1">
      <c r="A47" s="556" t="s">
        <v>70</v>
      </c>
      <c r="B47" s="558" t="s">
        <v>71</v>
      </c>
      <c r="C47" s="115"/>
      <c r="D47" s="117"/>
      <c r="E47" s="117"/>
      <c r="F47" s="117"/>
      <c r="G47" s="117"/>
      <c r="H47" s="117"/>
      <c r="I47" s="118"/>
      <c r="J47" s="115"/>
      <c r="K47" s="118">
        <f>I47-C47</f>
        <v>0</v>
      </c>
      <c r="L47" s="120"/>
      <c r="M47" s="123"/>
      <c r="N47" s="120"/>
      <c r="O47" s="560">
        <v>19921</v>
      </c>
      <c r="P47" s="562">
        <v>90</v>
      </c>
      <c r="Q47" s="560">
        <f>O47*P47/100</f>
        <v>17928.9</v>
      </c>
      <c r="R47" s="562">
        <v>90</v>
      </c>
      <c r="S47" s="533">
        <f>O47*P47/100</f>
        <v>17928.9</v>
      </c>
      <c r="T47" s="535"/>
      <c r="U47" s="567" t="e">
        <f>W47+Y47+AA47+AC47+AE47+AG47+AJ47+#REF!+AL47</f>
        <v>#REF!</v>
      </c>
      <c r="V47" s="569"/>
      <c r="W47" s="567">
        <f>V47*T47/100</f>
        <v>0</v>
      </c>
      <c r="X47" s="570"/>
      <c r="Y47" s="567">
        <f>X47*T47/100</f>
        <v>0</v>
      </c>
      <c r="Z47" s="570"/>
      <c r="AA47" s="564">
        <f>Z47*T47/100</f>
        <v>0</v>
      </c>
      <c r="AB47" s="570"/>
      <c r="AC47" s="571">
        <f>AB47*T47/100</f>
        <v>0</v>
      </c>
      <c r="AD47" s="570"/>
      <c r="AE47" s="564">
        <f>AD47*T47/100</f>
        <v>0</v>
      </c>
      <c r="AF47" s="570"/>
      <c r="AG47" s="564">
        <f>AF47*T47/100</f>
        <v>0</v>
      </c>
      <c r="AH47" s="160"/>
      <c r="AI47" s="570"/>
      <c r="AJ47" s="564">
        <f>AI47*T47/100</f>
        <v>0</v>
      </c>
      <c r="AK47" s="566"/>
      <c r="AL47" s="576">
        <f>AK47*T47/100</f>
        <v>0</v>
      </c>
      <c r="AM47" s="576"/>
      <c r="AN47" s="576"/>
      <c r="AO47" s="576"/>
      <c r="AP47" s="578"/>
      <c r="AQ47" s="32"/>
      <c r="AR47" s="32"/>
      <c r="AS47" s="32"/>
      <c r="AT47" s="19"/>
      <c r="AU47" s="19"/>
      <c r="AV47" s="302">
        <f t="shared" si="0"/>
        <v>0</v>
      </c>
      <c r="AW47" s="302">
        <f t="shared" si="15"/>
        <v>0</v>
      </c>
      <c r="AX47" s="306" t="e">
        <f>#REF!-AW47</f>
        <v>#REF!</v>
      </c>
      <c r="AY47" s="428"/>
      <c r="AZ47" s="428"/>
    </row>
    <row r="48" spans="1:52" ht="22.5" customHeight="1" hidden="1">
      <c r="A48" s="557"/>
      <c r="B48" s="559"/>
      <c r="C48" s="115">
        <v>7206.3</v>
      </c>
      <c r="D48" s="142"/>
      <c r="E48" s="117"/>
      <c r="F48" s="117"/>
      <c r="G48" s="117"/>
      <c r="H48" s="117"/>
      <c r="I48" s="118"/>
      <c r="J48" s="143">
        <v>45</v>
      </c>
      <c r="K48" s="118">
        <f>I48-C48</f>
        <v>-7206.3</v>
      </c>
      <c r="L48" s="120">
        <v>18814.7</v>
      </c>
      <c r="M48" s="123">
        <v>45</v>
      </c>
      <c r="N48" s="120">
        <v>8466.6</v>
      </c>
      <c r="O48" s="561"/>
      <c r="P48" s="563"/>
      <c r="Q48" s="561"/>
      <c r="R48" s="563"/>
      <c r="S48" s="534"/>
      <c r="T48" s="535"/>
      <c r="U48" s="568"/>
      <c r="V48" s="569"/>
      <c r="W48" s="568"/>
      <c r="X48" s="570"/>
      <c r="Y48" s="568"/>
      <c r="Z48" s="570"/>
      <c r="AA48" s="565"/>
      <c r="AB48" s="570"/>
      <c r="AC48" s="572"/>
      <c r="AD48" s="570"/>
      <c r="AE48" s="565"/>
      <c r="AF48" s="570"/>
      <c r="AG48" s="565"/>
      <c r="AH48" s="169"/>
      <c r="AI48" s="570"/>
      <c r="AJ48" s="565"/>
      <c r="AK48" s="566"/>
      <c r="AL48" s="577"/>
      <c r="AM48" s="577"/>
      <c r="AN48" s="577"/>
      <c r="AO48" s="577"/>
      <c r="AP48" s="579"/>
      <c r="AQ48" s="32"/>
      <c r="AR48" s="32"/>
      <c r="AS48" s="32"/>
      <c r="AT48" s="19"/>
      <c r="AU48" s="19"/>
      <c r="AV48" s="302">
        <f t="shared" si="0"/>
        <v>0</v>
      </c>
      <c r="AW48" s="302">
        <f t="shared" si="15"/>
        <v>0</v>
      </c>
      <c r="AX48" s="306" t="e">
        <f>#REF!-AW48</f>
        <v>#REF!</v>
      </c>
      <c r="AY48" s="428"/>
      <c r="AZ48" s="428"/>
    </row>
    <row r="49" spans="1:52" ht="11.25" customHeight="1" hidden="1">
      <c r="A49" s="161"/>
      <c r="B49" s="162"/>
      <c r="C49" s="115"/>
      <c r="D49" s="142"/>
      <c r="E49" s="117"/>
      <c r="F49" s="117"/>
      <c r="G49" s="117"/>
      <c r="H49" s="117"/>
      <c r="I49" s="118"/>
      <c r="J49" s="143"/>
      <c r="K49" s="118"/>
      <c r="L49" s="120"/>
      <c r="M49" s="123"/>
      <c r="N49" s="120"/>
      <c r="O49" s="163"/>
      <c r="P49" s="164"/>
      <c r="Q49" s="163"/>
      <c r="R49" s="164"/>
      <c r="S49" s="165"/>
      <c r="T49" s="156"/>
      <c r="U49" s="159"/>
      <c r="V49" s="157"/>
      <c r="W49" s="166"/>
      <c r="X49" s="158"/>
      <c r="Y49" s="166"/>
      <c r="Z49" s="158"/>
      <c r="AA49" s="167"/>
      <c r="AB49" s="158"/>
      <c r="AC49" s="168"/>
      <c r="AD49" s="158"/>
      <c r="AE49" s="167"/>
      <c r="AF49" s="158"/>
      <c r="AG49" s="167"/>
      <c r="AH49" s="169"/>
      <c r="AI49" s="158"/>
      <c r="AJ49" s="167"/>
      <c r="AK49" s="21"/>
      <c r="AL49" s="22"/>
      <c r="AM49" s="22"/>
      <c r="AN49" s="22"/>
      <c r="AO49" s="22"/>
      <c r="AP49" s="23"/>
      <c r="AQ49" s="32"/>
      <c r="AR49" s="32"/>
      <c r="AS49" s="32"/>
      <c r="AT49" s="19"/>
      <c r="AU49" s="19"/>
      <c r="AV49" s="302">
        <f t="shared" si="0"/>
        <v>0</v>
      </c>
      <c r="AW49" s="302">
        <f t="shared" si="15"/>
        <v>0</v>
      </c>
      <c r="AX49" s="306" t="e">
        <f>#REF!-AW49</f>
        <v>#REF!</v>
      </c>
      <c r="AY49" s="428"/>
      <c r="AZ49" s="428"/>
    </row>
    <row r="50" spans="1:52" ht="22.5" customHeight="1">
      <c r="A50" s="161" t="s">
        <v>72</v>
      </c>
      <c r="B50" s="162" t="s">
        <v>73</v>
      </c>
      <c r="C50" s="115"/>
      <c r="D50" s="142"/>
      <c r="E50" s="117"/>
      <c r="F50" s="117"/>
      <c r="G50" s="117"/>
      <c r="H50" s="117"/>
      <c r="I50" s="118"/>
      <c r="J50" s="143"/>
      <c r="K50" s="118"/>
      <c r="L50" s="120"/>
      <c r="M50" s="123"/>
      <c r="N50" s="120"/>
      <c r="O50" s="163">
        <v>8</v>
      </c>
      <c r="P50" s="164">
        <v>90</v>
      </c>
      <c r="Q50" s="163"/>
      <c r="R50" s="164">
        <v>60</v>
      </c>
      <c r="S50" s="165">
        <f>O50*P50/100</f>
        <v>7.2</v>
      </c>
      <c r="T50" s="156">
        <v>30</v>
      </c>
      <c r="U50" s="159" t="e">
        <f>W50+Y50+AA50+AC50+AE50+AG50+AJ50+#REF!+AL50</f>
        <v>#REF!</v>
      </c>
      <c r="V50" s="157"/>
      <c r="W50" s="145">
        <v>2.4</v>
      </c>
      <c r="X50" s="158"/>
      <c r="Y50" s="166"/>
      <c r="Z50" s="158"/>
      <c r="AA50" s="167"/>
      <c r="AB50" s="158"/>
      <c r="AC50" s="168"/>
      <c r="AD50" s="158"/>
      <c r="AE50" s="167"/>
      <c r="AF50" s="158"/>
      <c r="AG50" s="167"/>
      <c r="AH50" s="169"/>
      <c r="AI50" s="158"/>
      <c r="AJ50" s="167"/>
      <c r="AK50" s="21"/>
      <c r="AL50" s="22"/>
      <c r="AM50" s="22"/>
      <c r="AN50" s="22"/>
      <c r="AO50" s="22"/>
      <c r="AP50" s="23"/>
      <c r="AQ50" s="32"/>
      <c r="AR50" s="32"/>
      <c r="AS50" s="32"/>
      <c r="AT50" s="19"/>
      <c r="AU50" s="19"/>
      <c r="AV50" s="302">
        <f t="shared" si="0"/>
        <v>0</v>
      </c>
      <c r="AW50" s="302">
        <f t="shared" si="15"/>
        <v>0</v>
      </c>
      <c r="AX50" s="306"/>
      <c r="AY50" s="428"/>
      <c r="AZ50" s="428"/>
    </row>
    <row r="51" spans="1:52" ht="11.25" customHeight="1" hidden="1">
      <c r="A51" s="161"/>
      <c r="B51" s="162"/>
      <c r="C51" s="115"/>
      <c r="D51" s="142"/>
      <c r="E51" s="117"/>
      <c r="F51" s="117"/>
      <c r="G51" s="117"/>
      <c r="H51" s="117"/>
      <c r="I51" s="118"/>
      <c r="J51" s="143"/>
      <c r="K51" s="118"/>
      <c r="L51" s="120"/>
      <c r="M51" s="123"/>
      <c r="N51" s="120"/>
      <c r="O51" s="163"/>
      <c r="P51" s="164"/>
      <c r="Q51" s="163"/>
      <c r="R51" s="164"/>
      <c r="S51" s="165"/>
      <c r="T51" s="156"/>
      <c r="U51" s="166"/>
      <c r="V51" s="157"/>
      <c r="W51" s="166"/>
      <c r="X51" s="158"/>
      <c r="Y51" s="166"/>
      <c r="Z51" s="158"/>
      <c r="AA51" s="167"/>
      <c r="AB51" s="158"/>
      <c r="AC51" s="168"/>
      <c r="AD51" s="158"/>
      <c r="AE51" s="167"/>
      <c r="AF51" s="158"/>
      <c r="AG51" s="167"/>
      <c r="AH51" s="169"/>
      <c r="AI51" s="158"/>
      <c r="AJ51" s="167"/>
      <c r="AK51" s="21"/>
      <c r="AL51" s="22"/>
      <c r="AM51" s="22"/>
      <c r="AN51" s="22"/>
      <c r="AO51" s="22"/>
      <c r="AP51" s="23"/>
      <c r="AQ51" s="32"/>
      <c r="AR51" s="32"/>
      <c r="AS51" s="32"/>
      <c r="AT51" s="19"/>
      <c r="AU51" s="19"/>
      <c r="AV51" s="302">
        <f t="shared" si="0"/>
        <v>0</v>
      </c>
      <c r="AW51" s="302">
        <f t="shared" si="15"/>
        <v>0</v>
      </c>
      <c r="AX51" s="306" t="e">
        <f>#REF!-AW51</f>
        <v>#REF!</v>
      </c>
      <c r="AY51" s="428"/>
      <c r="AZ51" s="428"/>
    </row>
    <row r="52" spans="1:52" ht="22.5" customHeight="1" hidden="1">
      <c r="A52" s="161"/>
      <c r="B52" s="170" t="s">
        <v>74</v>
      </c>
      <c r="C52" s="115"/>
      <c r="D52" s="142"/>
      <c r="E52" s="117"/>
      <c r="F52" s="117"/>
      <c r="G52" s="117"/>
      <c r="H52" s="117"/>
      <c r="I52" s="118"/>
      <c r="J52" s="143"/>
      <c r="K52" s="118"/>
      <c r="L52" s="120"/>
      <c r="M52" s="123"/>
      <c r="N52" s="120"/>
      <c r="O52" s="163"/>
      <c r="P52" s="164"/>
      <c r="Q52" s="163"/>
      <c r="R52" s="164"/>
      <c r="S52" s="165"/>
      <c r="T52" s="156"/>
      <c r="U52" s="166"/>
      <c r="V52" s="157"/>
      <c r="W52" s="166"/>
      <c r="X52" s="158"/>
      <c r="Y52" s="166"/>
      <c r="Z52" s="158"/>
      <c r="AA52" s="167"/>
      <c r="AB52" s="158"/>
      <c r="AC52" s="168"/>
      <c r="AD52" s="158"/>
      <c r="AE52" s="167"/>
      <c r="AF52" s="158"/>
      <c r="AG52" s="167"/>
      <c r="AH52" s="169"/>
      <c r="AI52" s="158"/>
      <c r="AJ52" s="167"/>
      <c r="AK52" s="21"/>
      <c r="AL52" s="22"/>
      <c r="AM52" s="22"/>
      <c r="AN52" s="22"/>
      <c r="AO52" s="22"/>
      <c r="AP52" s="23"/>
      <c r="AQ52" s="32"/>
      <c r="AR52" s="32"/>
      <c r="AS52" s="32"/>
      <c r="AT52" s="19"/>
      <c r="AU52" s="19"/>
      <c r="AV52" s="302">
        <f t="shared" si="0"/>
        <v>0</v>
      </c>
      <c r="AW52" s="302">
        <f t="shared" si="15"/>
        <v>0</v>
      </c>
      <c r="AX52" s="306" t="e">
        <f>#REF!-AW52</f>
        <v>#REF!</v>
      </c>
      <c r="AY52" s="428"/>
      <c r="AZ52" s="428"/>
    </row>
    <row r="53" spans="1:52" ht="18.75" hidden="1">
      <c r="A53" s="140"/>
      <c r="B53" s="114"/>
      <c r="C53" s="115"/>
      <c r="D53" s="142"/>
      <c r="E53" s="117"/>
      <c r="F53" s="117"/>
      <c r="G53" s="117"/>
      <c r="H53" s="117"/>
      <c r="I53" s="118"/>
      <c r="J53" s="143"/>
      <c r="K53" s="118"/>
      <c r="L53" s="120"/>
      <c r="M53" s="123"/>
      <c r="N53" s="120"/>
      <c r="O53" s="122"/>
      <c r="P53" s="123"/>
      <c r="Q53" s="122"/>
      <c r="R53" s="123"/>
      <c r="S53" s="144"/>
      <c r="T53" s="125"/>
      <c r="U53" s="145"/>
      <c r="V53" s="127"/>
      <c r="W53" s="145"/>
      <c r="X53" s="129"/>
      <c r="Y53" s="145"/>
      <c r="Z53" s="129"/>
      <c r="AA53" s="128"/>
      <c r="AB53" s="129"/>
      <c r="AC53" s="131"/>
      <c r="AD53" s="129"/>
      <c r="AE53" s="128"/>
      <c r="AF53" s="129"/>
      <c r="AG53" s="128"/>
      <c r="AH53" s="146"/>
      <c r="AI53" s="129"/>
      <c r="AJ53" s="128"/>
      <c r="AK53" s="16"/>
      <c r="AL53" s="15"/>
      <c r="AM53" s="15"/>
      <c r="AN53" s="15"/>
      <c r="AO53" s="15"/>
      <c r="AP53" s="18"/>
      <c r="AQ53" s="32"/>
      <c r="AR53" s="32"/>
      <c r="AS53" s="32"/>
      <c r="AT53" s="19"/>
      <c r="AU53" s="19"/>
      <c r="AV53" s="302">
        <f t="shared" si="0"/>
        <v>0</v>
      </c>
      <c r="AW53" s="302">
        <f t="shared" si="15"/>
        <v>0</v>
      </c>
      <c r="AX53" s="306" t="e">
        <f>#REF!-AW53</f>
        <v>#REF!</v>
      </c>
      <c r="AY53" s="428"/>
      <c r="AZ53" s="428"/>
    </row>
    <row r="54" spans="1:52" ht="18.75" hidden="1">
      <c r="A54" s="140" t="s">
        <v>75</v>
      </c>
      <c r="B54" s="133" t="s">
        <v>76</v>
      </c>
      <c r="C54" s="115">
        <v>1500</v>
      </c>
      <c r="D54" s="142"/>
      <c r="E54" s="117"/>
      <c r="F54" s="117"/>
      <c r="G54" s="117"/>
      <c r="H54" s="117"/>
      <c r="I54" s="118"/>
      <c r="J54" s="143">
        <v>100</v>
      </c>
      <c r="K54" s="118">
        <f>I54-C54</f>
        <v>-1500</v>
      </c>
      <c r="L54" s="120">
        <v>1090</v>
      </c>
      <c r="M54" s="123">
        <v>100</v>
      </c>
      <c r="N54" s="120">
        <v>1090</v>
      </c>
      <c r="O54" s="122">
        <v>5000</v>
      </c>
      <c r="P54" s="123">
        <v>100</v>
      </c>
      <c r="Q54" s="122">
        <f>O54*P54/100</f>
        <v>5000</v>
      </c>
      <c r="R54" s="123">
        <v>100</v>
      </c>
      <c r="S54" s="144">
        <f>O54*P54/100</f>
        <v>5000</v>
      </c>
      <c r="T54" s="125"/>
      <c r="U54" s="145" t="e">
        <f>W54+Y54+AA54+AC54+AE54+AG54+AJ54+#REF!+AL54</f>
        <v>#REF!</v>
      </c>
      <c r="V54" s="127"/>
      <c r="W54" s="145">
        <f>V54*T54/100</f>
        <v>0</v>
      </c>
      <c r="X54" s="129"/>
      <c r="Y54" s="145">
        <f>X54*T54/100</f>
        <v>0</v>
      </c>
      <c r="Z54" s="129"/>
      <c r="AA54" s="128">
        <f>Z54*T54/100</f>
        <v>0</v>
      </c>
      <c r="AB54" s="129"/>
      <c r="AC54" s="131">
        <f>AB54*T54/100</f>
        <v>0</v>
      </c>
      <c r="AD54" s="129"/>
      <c r="AE54" s="128">
        <f>AD54*T54/100</f>
        <v>0</v>
      </c>
      <c r="AF54" s="129"/>
      <c r="AG54" s="128">
        <f>AF54*T54/100</f>
        <v>0</v>
      </c>
      <c r="AH54" s="146"/>
      <c r="AI54" s="129"/>
      <c r="AJ54" s="128">
        <f>AI54*T54/100</f>
        <v>0</v>
      </c>
      <c r="AK54" s="16"/>
      <c r="AL54" s="15">
        <f>AK54*T54/100</f>
        <v>0</v>
      </c>
      <c r="AM54" s="15"/>
      <c r="AN54" s="15"/>
      <c r="AO54" s="15"/>
      <c r="AP54" s="18"/>
      <c r="AQ54" s="32"/>
      <c r="AR54" s="32"/>
      <c r="AS54" s="32"/>
      <c r="AT54" s="19"/>
      <c r="AU54" s="19"/>
      <c r="AV54" s="302">
        <f t="shared" si="0"/>
        <v>0</v>
      </c>
      <c r="AW54" s="302">
        <f t="shared" si="15"/>
        <v>0</v>
      </c>
      <c r="AX54" s="306" t="e">
        <f>#REF!-AW54</f>
        <v>#REF!</v>
      </c>
      <c r="AY54" s="428"/>
      <c r="AZ54" s="428"/>
    </row>
    <row r="55" spans="1:52" ht="18.75" hidden="1">
      <c r="A55" s="140"/>
      <c r="B55" s="153"/>
      <c r="C55" s="115"/>
      <c r="D55" s="116"/>
      <c r="E55" s="117"/>
      <c r="F55" s="117"/>
      <c r="G55" s="117"/>
      <c r="H55" s="117"/>
      <c r="I55" s="118"/>
      <c r="J55" s="119"/>
      <c r="K55" s="118"/>
      <c r="L55" s="120"/>
      <c r="M55" s="123"/>
      <c r="N55" s="120"/>
      <c r="O55" s="122"/>
      <c r="P55" s="123"/>
      <c r="Q55" s="122"/>
      <c r="R55" s="123"/>
      <c r="S55" s="144"/>
      <c r="T55" s="125"/>
      <c r="U55" s="145"/>
      <c r="V55" s="127"/>
      <c r="W55" s="145"/>
      <c r="X55" s="129"/>
      <c r="Y55" s="145"/>
      <c r="Z55" s="129"/>
      <c r="AA55" s="128"/>
      <c r="AB55" s="129"/>
      <c r="AC55" s="131"/>
      <c r="AD55" s="129"/>
      <c r="AE55" s="128"/>
      <c r="AF55" s="129"/>
      <c r="AG55" s="128"/>
      <c r="AH55" s="146"/>
      <c r="AI55" s="129"/>
      <c r="AJ55" s="128"/>
      <c r="AK55" s="16"/>
      <c r="AL55" s="15"/>
      <c r="AM55" s="15"/>
      <c r="AN55" s="15"/>
      <c r="AO55" s="15"/>
      <c r="AP55" s="18"/>
      <c r="AQ55" s="32"/>
      <c r="AR55" s="32"/>
      <c r="AS55" s="32"/>
      <c r="AT55" s="19"/>
      <c r="AU55" s="19"/>
      <c r="AV55" s="302">
        <f t="shared" si="0"/>
        <v>0</v>
      </c>
      <c r="AW55" s="302">
        <f t="shared" si="15"/>
        <v>0</v>
      </c>
      <c r="AX55" s="306" t="e">
        <f>#REF!-AW55</f>
        <v>#REF!</v>
      </c>
      <c r="AY55" s="428"/>
      <c r="AZ55" s="428"/>
    </row>
    <row r="56" spans="1:52" ht="18.75">
      <c r="A56" s="140"/>
      <c r="B56" s="153" t="s">
        <v>77</v>
      </c>
      <c r="C56" s="115"/>
      <c r="D56" s="116"/>
      <c r="E56" s="117"/>
      <c r="F56" s="117"/>
      <c r="G56" s="117"/>
      <c r="H56" s="117"/>
      <c r="I56" s="118"/>
      <c r="J56" s="119"/>
      <c r="K56" s="118"/>
      <c r="L56" s="120"/>
      <c r="M56" s="123"/>
      <c r="N56" s="120"/>
      <c r="O56" s="122"/>
      <c r="P56" s="123"/>
      <c r="Q56" s="122"/>
      <c r="R56" s="123"/>
      <c r="S56" s="144"/>
      <c r="T56" s="125"/>
      <c r="U56" s="145"/>
      <c r="V56" s="127"/>
      <c r="W56" s="145"/>
      <c r="X56" s="129"/>
      <c r="Y56" s="145"/>
      <c r="Z56" s="129"/>
      <c r="AA56" s="128"/>
      <c r="AB56" s="129"/>
      <c r="AC56" s="131"/>
      <c r="AD56" s="129"/>
      <c r="AE56" s="128"/>
      <c r="AF56" s="129"/>
      <c r="AG56" s="128"/>
      <c r="AH56" s="146"/>
      <c r="AI56" s="129"/>
      <c r="AJ56" s="128"/>
      <c r="AK56" s="16"/>
      <c r="AL56" s="15"/>
      <c r="AM56" s="15"/>
      <c r="AN56" s="15"/>
      <c r="AO56" s="15"/>
      <c r="AP56" s="18"/>
      <c r="AQ56" s="32"/>
      <c r="AR56" s="32"/>
      <c r="AS56" s="32"/>
      <c r="AT56" s="19"/>
      <c r="AU56" s="19"/>
      <c r="AV56" s="302"/>
      <c r="AW56" s="302"/>
      <c r="AX56" s="306"/>
      <c r="AY56" s="428"/>
      <c r="AZ56" s="428"/>
    </row>
    <row r="57" spans="1:53" ht="18.75">
      <c r="A57" s="140" t="s">
        <v>158</v>
      </c>
      <c r="B57" s="114" t="s">
        <v>78</v>
      </c>
      <c r="C57" s="115">
        <v>3898</v>
      </c>
      <c r="D57" s="142"/>
      <c r="E57" s="117"/>
      <c r="F57" s="117"/>
      <c r="G57" s="117"/>
      <c r="H57" s="117"/>
      <c r="I57" s="118"/>
      <c r="J57" s="143">
        <v>100</v>
      </c>
      <c r="K57" s="118">
        <f>I57-C57</f>
        <v>-3898</v>
      </c>
      <c r="L57" s="120">
        <v>4115</v>
      </c>
      <c r="M57" s="123">
        <v>100</v>
      </c>
      <c r="N57" s="120">
        <v>4115</v>
      </c>
      <c r="O57" s="122">
        <v>4352.9</v>
      </c>
      <c r="P57" s="123"/>
      <c r="Q57" s="122">
        <f>O57*P57/100</f>
        <v>0</v>
      </c>
      <c r="R57" s="123"/>
      <c r="S57" s="144">
        <f aca="true" t="shared" si="16" ref="S57:S64">O57*P57/100</f>
        <v>0</v>
      </c>
      <c r="T57" s="125">
        <v>100</v>
      </c>
      <c r="U57" s="145" t="e">
        <f>W57+Y57+AA57+AC57+AE57+AG57+AJ57+#REF!+AL57</f>
        <v>#REF!</v>
      </c>
      <c r="V57" s="127">
        <v>3793.1</v>
      </c>
      <c r="W57" s="145">
        <f aca="true" t="shared" si="17" ref="W57:W64">V57*T57/100</f>
        <v>3793.1</v>
      </c>
      <c r="X57" s="129">
        <v>448</v>
      </c>
      <c r="Y57" s="145">
        <f aca="true" t="shared" si="18" ref="Y57:Y64">X57*T57/100</f>
        <v>448</v>
      </c>
      <c r="Z57" s="129">
        <v>30.7</v>
      </c>
      <c r="AA57" s="128">
        <f aca="true" t="shared" si="19" ref="AA57:AA64">Z57*T57/100</f>
        <v>30.7</v>
      </c>
      <c r="AB57" s="129">
        <v>31.9</v>
      </c>
      <c r="AC57" s="131">
        <f aca="true" t="shared" si="20" ref="AC57:AC64">AB57*T57/100</f>
        <v>31.9</v>
      </c>
      <c r="AD57" s="129">
        <v>34.6</v>
      </c>
      <c r="AE57" s="128">
        <f aca="true" t="shared" si="21" ref="AE57:AE64">AD57*T57/100</f>
        <v>34.6</v>
      </c>
      <c r="AF57" s="129">
        <v>8.1</v>
      </c>
      <c r="AG57" s="128">
        <f aca="true" t="shared" si="22" ref="AG57:AG64">AF57*T57/100</f>
        <v>8.1</v>
      </c>
      <c r="AH57" s="146"/>
      <c r="AI57" s="129">
        <v>6.4</v>
      </c>
      <c r="AJ57" s="128">
        <f aca="true" t="shared" si="23" ref="AJ57:AJ64">AI57*T57/100</f>
        <v>6.4</v>
      </c>
      <c r="AK57" s="16">
        <v>0.1</v>
      </c>
      <c r="AL57" s="15">
        <f aca="true" t="shared" si="24" ref="AL57:AL64">AK57*T57/100</f>
        <v>0.1</v>
      </c>
      <c r="AM57" s="38"/>
      <c r="AN57" s="38"/>
      <c r="AO57" s="38">
        <v>230684</v>
      </c>
      <c r="AP57" s="24">
        <v>230684</v>
      </c>
      <c r="AQ57" s="32"/>
      <c r="AR57" s="32"/>
      <c r="AS57" s="171">
        <v>230684</v>
      </c>
      <c r="AT57" s="301">
        <v>230684</v>
      </c>
      <c r="AU57" s="301"/>
      <c r="AV57" s="302">
        <v>890000</v>
      </c>
      <c r="AW57" s="302">
        <f>30000+180000</f>
        <v>210000</v>
      </c>
      <c r="AX57" s="306">
        <v>315721.89</v>
      </c>
      <c r="AY57" s="314">
        <f aca="true" t="shared" si="25" ref="AY57:AY66">AX57-AW57</f>
        <v>105721.89000000001</v>
      </c>
      <c r="AZ57" s="444">
        <f>AX57/AW57*100</f>
        <v>150.34375714285716</v>
      </c>
      <c r="BA57" s="315"/>
    </row>
    <row r="58" spans="1:52" ht="12.75" customHeight="1" hidden="1">
      <c r="A58" s="140"/>
      <c r="B58" s="114"/>
      <c r="C58" s="136"/>
      <c r="D58" s="137"/>
      <c r="E58" s="138"/>
      <c r="F58" s="138"/>
      <c r="G58" s="138"/>
      <c r="H58" s="138"/>
      <c r="I58" s="118"/>
      <c r="J58" s="139"/>
      <c r="K58" s="118"/>
      <c r="L58" s="120"/>
      <c r="M58" s="123"/>
      <c r="N58" s="120"/>
      <c r="O58" s="122"/>
      <c r="P58" s="123"/>
      <c r="Q58" s="122"/>
      <c r="R58" s="123"/>
      <c r="S58" s="144">
        <f t="shared" si="16"/>
        <v>0</v>
      </c>
      <c r="T58" s="125"/>
      <c r="U58" s="145" t="e">
        <f>W58+Y58+AA58+AC58+AE58+AG58+AJ58+#REF!+AL58</f>
        <v>#REF!</v>
      </c>
      <c r="V58" s="127"/>
      <c r="W58" s="145">
        <f t="shared" si="17"/>
        <v>0</v>
      </c>
      <c r="X58" s="129"/>
      <c r="Y58" s="145">
        <f t="shared" si="18"/>
        <v>0</v>
      </c>
      <c r="Z58" s="129"/>
      <c r="AA58" s="128">
        <f t="shared" si="19"/>
        <v>0</v>
      </c>
      <c r="AB58" s="129"/>
      <c r="AC58" s="131">
        <f t="shared" si="20"/>
        <v>0</v>
      </c>
      <c r="AD58" s="129"/>
      <c r="AE58" s="128">
        <f t="shared" si="21"/>
        <v>0</v>
      </c>
      <c r="AF58" s="129"/>
      <c r="AG58" s="128">
        <f t="shared" si="22"/>
        <v>0</v>
      </c>
      <c r="AH58" s="146"/>
      <c r="AI58" s="129"/>
      <c r="AJ58" s="128">
        <f t="shared" si="23"/>
        <v>0</v>
      </c>
      <c r="AK58" s="16"/>
      <c r="AL58" s="15">
        <f t="shared" si="24"/>
        <v>0</v>
      </c>
      <c r="AM58" s="15"/>
      <c r="AN58" s="15"/>
      <c r="AO58" s="15"/>
      <c r="AP58" s="18"/>
      <c r="AQ58" s="32"/>
      <c r="AR58" s="32"/>
      <c r="AS58" s="32"/>
      <c r="AT58" s="19"/>
      <c r="AU58" s="19"/>
      <c r="AV58" s="302">
        <f t="shared" si="0"/>
        <v>0</v>
      </c>
      <c r="AW58" s="302">
        <f aca="true" t="shared" si="26" ref="AW58:AW65">AQ58+AR58</f>
        <v>0</v>
      </c>
      <c r="AX58" s="306" t="e">
        <f>#REF!-AW58</f>
        <v>#REF!</v>
      </c>
      <c r="AY58" s="431" t="e">
        <f t="shared" si="25"/>
        <v>#REF!</v>
      </c>
      <c r="AZ58" s="444"/>
    </row>
    <row r="59" spans="1:52" ht="12.75" customHeight="1" hidden="1">
      <c r="A59" s="140"/>
      <c r="B59" s="114"/>
      <c r="C59" s="136"/>
      <c r="D59" s="137"/>
      <c r="E59" s="138"/>
      <c r="F59" s="138"/>
      <c r="G59" s="138"/>
      <c r="H59" s="138"/>
      <c r="I59" s="118"/>
      <c r="J59" s="172"/>
      <c r="K59" s="118">
        <f aca="true" t="shared" si="27" ref="K59:K64">I59-C59</f>
        <v>0</v>
      </c>
      <c r="L59" s="120"/>
      <c r="M59" s="123"/>
      <c r="N59" s="120"/>
      <c r="O59" s="122"/>
      <c r="P59" s="123"/>
      <c r="Q59" s="122"/>
      <c r="R59" s="123"/>
      <c r="S59" s="144">
        <f t="shared" si="16"/>
        <v>0</v>
      </c>
      <c r="T59" s="125"/>
      <c r="U59" s="145" t="e">
        <f>W59+Y59+AA59+AC59+AE59+AG59+AJ59+#REF!+AL59</f>
        <v>#REF!</v>
      </c>
      <c r="V59" s="127"/>
      <c r="W59" s="145">
        <f t="shared" si="17"/>
        <v>0</v>
      </c>
      <c r="X59" s="129"/>
      <c r="Y59" s="145">
        <f t="shared" si="18"/>
        <v>0</v>
      </c>
      <c r="Z59" s="129"/>
      <c r="AA59" s="128">
        <f t="shared" si="19"/>
        <v>0</v>
      </c>
      <c r="AB59" s="129"/>
      <c r="AC59" s="131">
        <f t="shared" si="20"/>
        <v>0</v>
      </c>
      <c r="AD59" s="129"/>
      <c r="AE59" s="128">
        <f t="shared" si="21"/>
        <v>0</v>
      </c>
      <c r="AF59" s="129"/>
      <c r="AG59" s="128">
        <f t="shared" si="22"/>
        <v>0</v>
      </c>
      <c r="AH59" s="146"/>
      <c r="AI59" s="129"/>
      <c r="AJ59" s="128">
        <f t="shared" si="23"/>
        <v>0</v>
      </c>
      <c r="AK59" s="16"/>
      <c r="AL59" s="15">
        <f t="shared" si="24"/>
        <v>0</v>
      </c>
      <c r="AM59" s="15"/>
      <c r="AN59" s="15"/>
      <c r="AO59" s="15"/>
      <c r="AP59" s="18"/>
      <c r="AQ59" s="32"/>
      <c r="AR59" s="32"/>
      <c r="AS59" s="32"/>
      <c r="AT59" s="19"/>
      <c r="AU59" s="19"/>
      <c r="AV59" s="302">
        <f t="shared" si="0"/>
        <v>0</v>
      </c>
      <c r="AW59" s="302">
        <f t="shared" si="26"/>
        <v>0</v>
      </c>
      <c r="AX59" s="306" t="e">
        <f>#REF!-AW59</f>
        <v>#REF!</v>
      </c>
      <c r="AY59" s="431" t="e">
        <f t="shared" si="25"/>
        <v>#REF!</v>
      </c>
      <c r="AZ59" s="444"/>
    </row>
    <row r="60" spans="1:52" ht="12.75" customHeight="1" hidden="1">
      <c r="A60" s="140" t="s">
        <v>79</v>
      </c>
      <c r="B60" s="114" t="s">
        <v>80</v>
      </c>
      <c r="C60" s="136"/>
      <c r="D60" s="137"/>
      <c r="E60" s="138"/>
      <c r="F60" s="138"/>
      <c r="G60" s="138"/>
      <c r="H60" s="138"/>
      <c r="I60" s="118"/>
      <c r="J60" s="139">
        <v>100</v>
      </c>
      <c r="K60" s="118">
        <f t="shared" si="27"/>
        <v>0</v>
      </c>
      <c r="L60" s="120">
        <v>290</v>
      </c>
      <c r="M60" s="123" t="s">
        <v>46</v>
      </c>
      <c r="N60" s="120">
        <v>290</v>
      </c>
      <c r="O60" s="122"/>
      <c r="P60" s="123"/>
      <c r="Q60" s="122"/>
      <c r="R60" s="123"/>
      <c r="S60" s="144">
        <f t="shared" si="16"/>
        <v>0</v>
      </c>
      <c r="T60" s="125"/>
      <c r="U60" s="145" t="e">
        <f>W60+Y60+AA60+AC60+AE60+AG60+AJ60+#REF!+AL60</f>
        <v>#REF!</v>
      </c>
      <c r="V60" s="127"/>
      <c r="W60" s="145">
        <f t="shared" si="17"/>
        <v>0</v>
      </c>
      <c r="X60" s="129"/>
      <c r="Y60" s="145">
        <f t="shared" si="18"/>
        <v>0</v>
      </c>
      <c r="Z60" s="129"/>
      <c r="AA60" s="128">
        <f t="shared" si="19"/>
        <v>0</v>
      </c>
      <c r="AB60" s="129"/>
      <c r="AC60" s="131">
        <f t="shared" si="20"/>
        <v>0</v>
      </c>
      <c r="AD60" s="129"/>
      <c r="AE60" s="128">
        <f t="shared" si="21"/>
        <v>0</v>
      </c>
      <c r="AF60" s="129"/>
      <c r="AG60" s="128">
        <f t="shared" si="22"/>
        <v>0</v>
      </c>
      <c r="AH60" s="146"/>
      <c r="AI60" s="129"/>
      <c r="AJ60" s="128">
        <f t="shared" si="23"/>
        <v>0</v>
      </c>
      <c r="AK60" s="16"/>
      <c r="AL60" s="15">
        <f t="shared" si="24"/>
        <v>0</v>
      </c>
      <c r="AM60" s="15"/>
      <c r="AN60" s="15"/>
      <c r="AO60" s="15"/>
      <c r="AP60" s="18"/>
      <c r="AQ60" s="32"/>
      <c r="AR60" s="32"/>
      <c r="AS60" s="32"/>
      <c r="AT60" s="19"/>
      <c r="AU60" s="19"/>
      <c r="AV60" s="302">
        <f t="shared" si="0"/>
        <v>0</v>
      </c>
      <c r="AW60" s="302">
        <f t="shared" si="26"/>
        <v>0</v>
      </c>
      <c r="AX60" s="306" t="e">
        <f>#REF!-AW60</f>
        <v>#REF!</v>
      </c>
      <c r="AY60" s="431" t="e">
        <f t="shared" si="25"/>
        <v>#REF!</v>
      </c>
      <c r="AZ60" s="444"/>
    </row>
    <row r="61" spans="1:52" ht="12.75" customHeight="1" hidden="1">
      <c r="A61" s="140"/>
      <c r="B61" s="114"/>
      <c r="C61" s="136"/>
      <c r="D61" s="137"/>
      <c r="E61" s="138"/>
      <c r="F61" s="138"/>
      <c r="G61" s="138"/>
      <c r="H61" s="138"/>
      <c r="I61" s="118"/>
      <c r="J61" s="139"/>
      <c r="K61" s="118">
        <f t="shared" si="27"/>
        <v>0</v>
      </c>
      <c r="L61" s="120"/>
      <c r="M61" s="123"/>
      <c r="N61" s="120"/>
      <c r="O61" s="122"/>
      <c r="P61" s="123"/>
      <c r="Q61" s="122"/>
      <c r="R61" s="123"/>
      <c r="S61" s="144">
        <f t="shared" si="16"/>
        <v>0</v>
      </c>
      <c r="T61" s="125"/>
      <c r="U61" s="145" t="e">
        <f>W61+Y61+AA61+AC61+AE61+AG61+AJ61+#REF!+AL61</f>
        <v>#REF!</v>
      </c>
      <c r="V61" s="127"/>
      <c r="W61" s="145">
        <f t="shared" si="17"/>
        <v>0</v>
      </c>
      <c r="X61" s="129"/>
      <c r="Y61" s="145">
        <f t="shared" si="18"/>
        <v>0</v>
      </c>
      <c r="Z61" s="129"/>
      <c r="AA61" s="128">
        <f t="shared" si="19"/>
        <v>0</v>
      </c>
      <c r="AB61" s="129"/>
      <c r="AC61" s="131">
        <f t="shared" si="20"/>
        <v>0</v>
      </c>
      <c r="AD61" s="129"/>
      <c r="AE61" s="128">
        <f t="shared" si="21"/>
        <v>0</v>
      </c>
      <c r="AF61" s="129"/>
      <c r="AG61" s="128">
        <f t="shared" si="22"/>
        <v>0</v>
      </c>
      <c r="AH61" s="146"/>
      <c r="AI61" s="129"/>
      <c r="AJ61" s="128">
        <f t="shared" si="23"/>
        <v>0</v>
      </c>
      <c r="AK61" s="16"/>
      <c r="AL61" s="15">
        <f t="shared" si="24"/>
        <v>0</v>
      </c>
      <c r="AM61" s="15"/>
      <c r="AN61" s="15"/>
      <c r="AO61" s="15"/>
      <c r="AP61" s="18"/>
      <c r="AQ61" s="32"/>
      <c r="AR61" s="32"/>
      <c r="AS61" s="32"/>
      <c r="AT61" s="19"/>
      <c r="AU61" s="19"/>
      <c r="AV61" s="302">
        <f t="shared" si="0"/>
        <v>0</v>
      </c>
      <c r="AW61" s="302">
        <f t="shared" si="26"/>
        <v>0</v>
      </c>
      <c r="AX61" s="306" t="e">
        <f>#REF!-AW61</f>
        <v>#REF!</v>
      </c>
      <c r="AY61" s="431" t="e">
        <f t="shared" si="25"/>
        <v>#REF!</v>
      </c>
      <c r="AZ61" s="444"/>
    </row>
    <row r="62" spans="1:52" ht="12.75" customHeight="1" hidden="1">
      <c r="A62" s="140" t="s">
        <v>81</v>
      </c>
      <c r="B62" s="114" t="s">
        <v>82</v>
      </c>
      <c r="C62" s="136"/>
      <c r="D62" s="137"/>
      <c r="E62" s="138"/>
      <c r="F62" s="138"/>
      <c r="G62" s="138"/>
      <c r="H62" s="138"/>
      <c r="I62" s="118"/>
      <c r="J62" s="139">
        <v>100</v>
      </c>
      <c r="K62" s="118">
        <f t="shared" si="27"/>
        <v>0</v>
      </c>
      <c r="L62" s="120">
        <v>1500</v>
      </c>
      <c r="M62" s="123" t="s">
        <v>46</v>
      </c>
      <c r="N62" s="120">
        <v>1500</v>
      </c>
      <c r="O62" s="122"/>
      <c r="P62" s="123"/>
      <c r="Q62" s="122"/>
      <c r="R62" s="123"/>
      <c r="S62" s="144">
        <f t="shared" si="16"/>
        <v>0</v>
      </c>
      <c r="T62" s="125"/>
      <c r="U62" s="145" t="e">
        <f>W62+Y62+AA62+AC62+AE62+AG62+AJ62+#REF!+AL62</f>
        <v>#REF!</v>
      </c>
      <c r="V62" s="127"/>
      <c r="W62" s="145">
        <f t="shared" si="17"/>
        <v>0</v>
      </c>
      <c r="X62" s="129"/>
      <c r="Y62" s="145">
        <f t="shared" si="18"/>
        <v>0</v>
      </c>
      <c r="Z62" s="129"/>
      <c r="AA62" s="128">
        <f t="shared" si="19"/>
        <v>0</v>
      </c>
      <c r="AB62" s="129"/>
      <c r="AC62" s="131">
        <f t="shared" si="20"/>
        <v>0</v>
      </c>
      <c r="AD62" s="129"/>
      <c r="AE62" s="128">
        <f t="shared" si="21"/>
        <v>0</v>
      </c>
      <c r="AF62" s="129"/>
      <c r="AG62" s="128">
        <f t="shared" si="22"/>
        <v>0</v>
      </c>
      <c r="AH62" s="146"/>
      <c r="AI62" s="129"/>
      <c r="AJ62" s="128">
        <f t="shared" si="23"/>
        <v>0</v>
      </c>
      <c r="AK62" s="16"/>
      <c r="AL62" s="15">
        <f t="shared" si="24"/>
        <v>0</v>
      </c>
      <c r="AM62" s="15"/>
      <c r="AN62" s="15"/>
      <c r="AO62" s="15"/>
      <c r="AP62" s="18"/>
      <c r="AQ62" s="32"/>
      <c r="AR62" s="32"/>
      <c r="AS62" s="32"/>
      <c r="AT62" s="19"/>
      <c r="AU62" s="19"/>
      <c r="AV62" s="302">
        <f t="shared" si="0"/>
        <v>0</v>
      </c>
      <c r="AW62" s="302">
        <f t="shared" si="26"/>
        <v>0</v>
      </c>
      <c r="AX62" s="306" t="e">
        <f>#REF!-AW62</f>
        <v>#REF!</v>
      </c>
      <c r="AY62" s="431" t="e">
        <f t="shared" si="25"/>
        <v>#REF!</v>
      </c>
      <c r="AZ62" s="444"/>
    </row>
    <row r="63" spans="1:52" ht="12.75" customHeight="1" hidden="1">
      <c r="A63" s="140"/>
      <c r="B63" s="114"/>
      <c r="C63" s="136"/>
      <c r="D63" s="137"/>
      <c r="E63" s="138"/>
      <c r="F63" s="138"/>
      <c r="G63" s="138"/>
      <c r="H63" s="138"/>
      <c r="I63" s="118"/>
      <c r="J63" s="139"/>
      <c r="K63" s="118">
        <f t="shared" si="27"/>
        <v>0</v>
      </c>
      <c r="L63" s="120"/>
      <c r="M63" s="123"/>
      <c r="N63" s="120"/>
      <c r="O63" s="122"/>
      <c r="P63" s="123"/>
      <c r="Q63" s="122"/>
      <c r="R63" s="123"/>
      <c r="S63" s="144">
        <f t="shared" si="16"/>
        <v>0</v>
      </c>
      <c r="T63" s="125"/>
      <c r="U63" s="145" t="e">
        <f>W63+Y63+AA63+AC63+AE63+AG63+AJ63+#REF!+AL63</f>
        <v>#REF!</v>
      </c>
      <c r="V63" s="127"/>
      <c r="W63" s="145">
        <f t="shared" si="17"/>
        <v>0</v>
      </c>
      <c r="X63" s="129"/>
      <c r="Y63" s="145">
        <f t="shared" si="18"/>
        <v>0</v>
      </c>
      <c r="Z63" s="129"/>
      <c r="AA63" s="128">
        <f t="shared" si="19"/>
        <v>0</v>
      </c>
      <c r="AB63" s="129"/>
      <c r="AC63" s="131">
        <f t="shared" si="20"/>
        <v>0</v>
      </c>
      <c r="AD63" s="129"/>
      <c r="AE63" s="128">
        <f t="shared" si="21"/>
        <v>0</v>
      </c>
      <c r="AF63" s="129"/>
      <c r="AG63" s="128">
        <f t="shared" si="22"/>
        <v>0</v>
      </c>
      <c r="AH63" s="146"/>
      <c r="AI63" s="129"/>
      <c r="AJ63" s="128">
        <f t="shared" si="23"/>
        <v>0</v>
      </c>
      <c r="AK63" s="16"/>
      <c r="AL63" s="15">
        <f t="shared" si="24"/>
        <v>0</v>
      </c>
      <c r="AM63" s="15"/>
      <c r="AN63" s="15"/>
      <c r="AO63" s="15"/>
      <c r="AP63" s="18"/>
      <c r="AQ63" s="32"/>
      <c r="AR63" s="32"/>
      <c r="AS63" s="32"/>
      <c r="AT63" s="19"/>
      <c r="AU63" s="19"/>
      <c r="AV63" s="302">
        <f t="shared" si="0"/>
        <v>0</v>
      </c>
      <c r="AW63" s="302">
        <f t="shared" si="26"/>
        <v>0</v>
      </c>
      <c r="AX63" s="306" t="e">
        <f>#REF!-AW63</f>
        <v>#REF!</v>
      </c>
      <c r="AY63" s="431" t="e">
        <f t="shared" si="25"/>
        <v>#REF!</v>
      </c>
      <c r="AZ63" s="444"/>
    </row>
    <row r="64" spans="1:52" ht="14.25" customHeight="1" hidden="1">
      <c r="A64" s="140" t="s">
        <v>83</v>
      </c>
      <c r="B64" s="114" t="s">
        <v>84</v>
      </c>
      <c r="C64" s="136"/>
      <c r="D64" s="137"/>
      <c r="E64" s="138"/>
      <c r="F64" s="138"/>
      <c r="G64" s="138"/>
      <c r="H64" s="138"/>
      <c r="I64" s="118"/>
      <c r="J64" s="139"/>
      <c r="K64" s="118">
        <f t="shared" si="27"/>
        <v>0</v>
      </c>
      <c r="L64" s="120">
        <v>600</v>
      </c>
      <c r="M64" s="123" t="s">
        <v>46</v>
      </c>
      <c r="N64" s="120">
        <v>600</v>
      </c>
      <c r="O64" s="122"/>
      <c r="P64" s="123"/>
      <c r="Q64" s="122"/>
      <c r="R64" s="123"/>
      <c r="S64" s="144">
        <f t="shared" si="16"/>
        <v>0</v>
      </c>
      <c r="T64" s="125"/>
      <c r="U64" s="145" t="e">
        <f>W64+Y64+AA64+AC64+AE64+AG64+AJ64+#REF!+AL64</f>
        <v>#REF!</v>
      </c>
      <c r="V64" s="127"/>
      <c r="W64" s="145">
        <f t="shared" si="17"/>
        <v>0</v>
      </c>
      <c r="X64" s="129"/>
      <c r="Y64" s="145">
        <f t="shared" si="18"/>
        <v>0</v>
      </c>
      <c r="Z64" s="129"/>
      <c r="AA64" s="128">
        <f t="shared" si="19"/>
        <v>0</v>
      </c>
      <c r="AB64" s="129"/>
      <c r="AC64" s="131">
        <f t="shared" si="20"/>
        <v>0</v>
      </c>
      <c r="AD64" s="129"/>
      <c r="AE64" s="128">
        <f t="shared" si="21"/>
        <v>0</v>
      </c>
      <c r="AF64" s="129"/>
      <c r="AG64" s="128">
        <f t="shared" si="22"/>
        <v>0</v>
      </c>
      <c r="AH64" s="146"/>
      <c r="AI64" s="129"/>
      <c r="AJ64" s="128">
        <f t="shared" si="23"/>
        <v>0</v>
      </c>
      <c r="AK64" s="16"/>
      <c r="AL64" s="15">
        <f t="shared" si="24"/>
        <v>0</v>
      </c>
      <c r="AM64" s="15"/>
      <c r="AN64" s="15"/>
      <c r="AO64" s="15"/>
      <c r="AP64" s="18"/>
      <c r="AQ64" s="32"/>
      <c r="AR64" s="32"/>
      <c r="AS64" s="32"/>
      <c r="AT64" s="19"/>
      <c r="AU64" s="19"/>
      <c r="AV64" s="302">
        <f t="shared" si="0"/>
        <v>0</v>
      </c>
      <c r="AW64" s="302">
        <f t="shared" si="26"/>
        <v>0</v>
      </c>
      <c r="AX64" s="306" t="e">
        <f>#REF!-AW64</f>
        <v>#REF!</v>
      </c>
      <c r="AY64" s="431" t="e">
        <f t="shared" si="25"/>
        <v>#REF!</v>
      </c>
      <c r="AZ64" s="444"/>
    </row>
    <row r="65" spans="1:52" ht="18.75" hidden="1">
      <c r="A65" s="140"/>
      <c r="B65" s="114"/>
      <c r="C65" s="136"/>
      <c r="D65" s="138"/>
      <c r="E65" s="138"/>
      <c r="F65" s="138"/>
      <c r="G65" s="138"/>
      <c r="H65" s="138"/>
      <c r="I65" s="118"/>
      <c r="J65" s="173"/>
      <c r="K65" s="118"/>
      <c r="L65" s="120"/>
      <c r="M65" s="123"/>
      <c r="N65" s="120"/>
      <c r="O65" s="122"/>
      <c r="P65" s="123"/>
      <c r="Q65" s="122"/>
      <c r="R65" s="123"/>
      <c r="S65" s="144"/>
      <c r="T65" s="125"/>
      <c r="U65" s="145"/>
      <c r="V65" s="127"/>
      <c r="W65" s="145"/>
      <c r="X65" s="129"/>
      <c r="Y65" s="145"/>
      <c r="Z65" s="129"/>
      <c r="AA65" s="128"/>
      <c r="AB65" s="129"/>
      <c r="AC65" s="131"/>
      <c r="AD65" s="129"/>
      <c r="AE65" s="128"/>
      <c r="AF65" s="129"/>
      <c r="AG65" s="128"/>
      <c r="AH65" s="146"/>
      <c r="AI65" s="129"/>
      <c r="AJ65" s="128"/>
      <c r="AK65" s="16"/>
      <c r="AL65" s="15"/>
      <c r="AM65" s="15"/>
      <c r="AN65" s="15"/>
      <c r="AO65" s="15"/>
      <c r="AP65" s="18"/>
      <c r="AQ65" s="32"/>
      <c r="AR65" s="32"/>
      <c r="AS65" s="32"/>
      <c r="AT65" s="19"/>
      <c r="AU65" s="19"/>
      <c r="AV65" s="302">
        <f t="shared" si="0"/>
        <v>0</v>
      </c>
      <c r="AW65" s="302">
        <f t="shared" si="26"/>
        <v>0</v>
      </c>
      <c r="AX65" s="306" t="e">
        <f>#REF!-AW65</f>
        <v>#REF!</v>
      </c>
      <c r="AY65" s="431" t="e">
        <f t="shared" si="25"/>
        <v>#REF!</v>
      </c>
      <c r="AZ65" s="444"/>
    </row>
    <row r="66" spans="1:52" ht="19.5" thickBot="1">
      <c r="A66" s="140" t="s">
        <v>159</v>
      </c>
      <c r="B66" s="114" t="s">
        <v>85</v>
      </c>
      <c r="C66" s="174">
        <f>C67+C68+C69</f>
        <v>35377</v>
      </c>
      <c r="D66" s="175">
        <f>D67+D68+D69</f>
        <v>0</v>
      </c>
      <c r="E66" s="175">
        <f>E67+E68+E69</f>
        <v>0</v>
      </c>
      <c r="F66" s="175">
        <f>F67+F68+F69</f>
        <v>0</v>
      </c>
      <c r="G66" s="175">
        <f>G67+G68+G69</f>
        <v>0</v>
      </c>
      <c r="H66" s="175"/>
      <c r="I66" s="175"/>
      <c r="J66" s="175">
        <f>J67+J68+J69</f>
        <v>190</v>
      </c>
      <c r="K66" s="118">
        <f>I66-C66</f>
        <v>-35377</v>
      </c>
      <c r="L66" s="120">
        <f>L67+L68+L69</f>
        <v>49254.6</v>
      </c>
      <c r="M66" s="123"/>
      <c r="N66" s="120">
        <f>N67+N68+N69</f>
        <v>24627.3</v>
      </c>
      <c r="O66" s="122">
        <v>6935.4</v>
      </c>
      <c r="P66" s="123"/>
      <c r="Q66" s="122">
        <f>O66*P66/100</f>
        <v>0</v>
      </c>
      <c r="R66" s="123"/>
      <c r="S66" s="144">
        <f>O66*P66/100</f>
        <v>0</v>
      </c>
      <c r="T66" s="125">
        <v>100</v>
      </c>
      <c r="U66" s="145" t="e">
        <f>W66+Y66+AA66+AC66+AE66+AG66+AJ66+#REF!+AL66</f>
        <v>#REF!</v>
      </c>
      <c r="V66" s="127">
        <v>4251.6</v>
      </c>
      <c r="W66" s="145">
        <f>V66*T66/100</f>
        <v>4251.6</v>
      </c>
      <c r="X66" s="129">
        <v>2118.5</v>
      </c>
      <c r="Y66" s="145">
        <f>X66*T66/100</f>
        <v>2118.5</v>
      </c>
      <c r="Z66" s="129">
        <v>463.7</v>
      </c>
      <c r="AA66" s="128">
        <f>Z66*T66/100</f>
        <v>463.7</v>
      </c>
      <c r="AB66" s="129">
        <v>81.4</v>
      </c>
      <c r="AC66" s="131">
        <f>AB66*T66/100</f>
        <v>81.4</v>
      </c>
      <c r="AD66" s="129">
        <v>11.2</v>
      </c>
      <c r="AE66" s="128">
        <f>AD66*T66/100</f>
        <v>11.2</v>
      </c>
      <c r="AF66" s="129">
        <v>0.6</v>
      </c>
      <c r="AG66" s="128">
        <f>AF66*T66/100</f>
        <v>0.6</v>
      </c>
      <c r="AH66" s="146"/>
      <c r="AI66" s="129">
        <v>2.6</v>
      </c>
      <c r="AJ66" s="128">
        <f>AI66*T66/100</f>
        <v>2.6</v>
      </c>
      <c r="AK66" s="16">
        <v>0.6</v>
      </c>
      <c r="AL66" s="15">
        <f>AK66*T66/100</f>
        <v>0.6</v>
      </c>
      <c r="AM66" s="15"/>
      <c r="AN66" s="15"/>
      <c r="AO66" s="15">
        <v>152783</v>
      </c>
      <c r="AP66" s="18">
        <v>152783</v>
      </c>
      <c r="AQ66" s="41">
        <v>300000</v>
      </c>
      <c r="AR66" s="32"/>
      <c r="AS66" s="41">
        <v>152783</v>
      </c>
      <c r="AT66" s="39">
        <v>152783</v>
      </c>
      <c r="AU66" s="39"/>
      <c r="AV66" s="302">
        <v>17641000</v>
      </c>
      <c r="AW66" s="302">
        <f>4000000+4300000</f>
        <v>8300000</v>
      </c>
      <c r="AX66" s="306">
        <v>8344862.53</v>
      </c>
      <c r="AY66" s="314">
        <f t="shared" si="25"/>
        <v>44862.53000000026</v>
      </c>
      <c r="AZ66" s="444">
        <f>AX66/AW66*100</f>
        <v>100.54051240963855</v>
      </c>
    </row>
    <row r="67" spans="1:52" ht="25.5" customHeight="1" hidden="1">
      <c r="A67" s="140" t="s">
        <v>86</v>
      </c>
      <c r="B67" s="147" t="s">
        <v>87</v>
      </c>
      <c r="C67" s="176">
        <v>105</v>
      </c>
      <c r="D67" s="177"/>
      <c r="E67" s="178"/>
      <c r="F67" s="178"/>
      <c r="G67" s="178"/>
      <c r="H67" s="178"/>
      <c r="I67" s="118"/>
      <c r="J67" s="139">
        <v>90</v>
      </c>
      <c r="K67" s="118">
        <f>I67-C67</f>
        <v>-105</v>
      </c>
      <c r="L67" s="120">
        <v>189</v>
      </c>
      <c r="M67" s="179">
        <v>50</v>
      </c>
      <c r="N67" s="120">
        <v>94.5</v>
      </c>
      <c r="O67" s="122"/>
      <c r="P67" s="123"/>
      <c r="Q67" s="122"/>
      <c r="R67" s="123"/>
      <c r="S67" s="144">
        <f>O67*P67/100</f>
        <v>0</v>
      </c>
      <c r="T67" s="125"/>
      <c r="U67" s="145" t="e">
        <f>W67+Y67+AA67+AC67+AE67+AG67+AJ67+#REF!+AL67</f>
        <v>#REF!</v>
      </c>
      <c r="V67" s="127"/>
      <c r="W67" s="145">
        <f>V67*T67/100</f>
        <v>0</v>
      </c>
      <c r="X67" s="129"/>
      <c r="Y67" s="145">
        <f>X67*T67/100</f>
        <v>0</v>
      </c>
      <c r="Z67" s="129"/>
      <c r="AA67" s="128">
        <f>Z67*T67/100</f>
        <v>0</v>
      </c>
      <c r="AB67" s="129"/>
      <c r="AC67" s="131">
        <f>AB67*T67/100</f>
        <v>0</v>
      </c>
      <c r="AD67" s="129"/>
      <c r="AE67" s="128">
        <f>AD67*T67/100</f>
        <v>0</v>
      </c>
      <c r="AF67" s="129"/>
      <c r="AG67" s="128">
        <f>AF67*T67/100</f>
        <v>0</v>
      </c>
      <c r="AH67" s="146"/>
      <c r="AI67" s="129"/>
      <c r="AJ67" s="128">
        <f>AI67*T67/100</f>
        <v>0</v>
      </c>
      <c r="AK67" s="16"/>
      <c r="AL67" s="15">
        <f>AK67*T67/100</f>
        <v>0</v>
      </c>
      <c r="AM67" s="15"/>
      <c r="AN67" s="15"/>
      <c r="AO67" s="15"/>
      <c r="AP67" s="18"/>
      <c r="AQ67" s="32"/>
      <c r="AR67" s="32"/>
      <c r="AS67" s="32"/>
      <c r="AT67" s="19"/>
      <c r="AU67" s="19"/>
      <c r="AV67" s="302">
        <f t="shared" si="0"/>
        <v>0</v>
      </c>
      <c r="AW67" s="302">
        <f aca="true" t="shared" si="28" ref="AW67:AW72">AQ67+AR67</f>
        <v>0</v>
      </c>
      <c r="AX67" s="306" t="e">
        <f>#REF!-AW67</f>
        <v>#REF!</v>
      </c>
      <c r="AY67" s="428"/>
      <c r="AZ67" s="428"/>
    </row>
    <row r="68" spans="1:52" ht="23.25" customHeight="1" hidden="1">
      <c r="A68" s="140" t="s">
        <v>88</v>
      </c>
      <c r="B68" s="147" t="s">
        <v>89</v>
      </c>
      <c r="C68" s="176">
        <v>943</v>
      </c>
      <c r="D68" s="177"/>
      <c r="E68" s="178"/>
      <c r="F68" s="178"/>
      <c r="G68" s="178"/>
      <c r="H68" s="178"/>
      <c r="I68" s="118"/>
      <c r="J68" s="139">
        <v>50</v>
      </c>
      <c r="K68" s="118">
        <f>I68-C68</f>
        <v>-943</v>
      </c>
      <c r="L68" s="120">
        <v>11872.4</v>
      </c>
      <c r="M68" s="179">
        <v>50</v>
      </c>
      <c r="N68" s="120">
        <v>5936.2</v>
      </c>
      <c r="O68" s="122"/>
      <c r="P68" s="123"/>
      <c r="Q68" s="122"/>
      <c r="R68" s="123"/>
      <c r="S68" s="144">
        <f>O68*P68/100</f>
        <v>0</v>
      </c>
      <c r="T68" s="125"/>
      <c r="U68" s="145" t="e">
        <f>W68+Y68+AA68+AC68+AE68+AG68+AJ68+#REF!+AL68</f>
        <v>#REF!</v>
      </c>
      <c r="V68" s="127"/>
      <c r="W68" s="145">
        <f>V68*T68/100</f>
        <v>0</v>
      </c>
      <c r="X68" s="129"/>
      <c r="Y68" s="145">
        <f>X68*T68/100</f>
        <v>0</v>
      </c>
      <c r="Z68" s="129"/>
      <c r="AA68" s="128">
        <f>Z68*T68/100</f>
        <v>0</v>
      </c>
      <c r="AB68" s="129"/>
      <c r="AC68" s="131">
        <f>AB68*T68/100</f>
        <v>0</v>
      </c>
      <c r="AD68" s="129"/>
      <c r="AE68" s="128">
        <f>AD68*T68/100</f>
        <v>0</v>
      </c>
      <c r="AF68" s="129"/>
      <c r="AG68" s="128">
        <f>AF68*T68/100</f>
        <v>0</v>
      </c>
      <c r="AH68" s="146"/>
      <c r="AI68" s="129"/>
      <c r="AJ68" s="128">
        <f>AI68*T68/100</f>
        <v>0</v>
      </c>
      <c r="AK68" s="16"/>
      <c r="AL68" s="15">
        <f>AK68*T68/100</f>
        <v>0</v>
      </c>
      <c r="AM68" s="15"/>
      <c r="AN68" s="15"/>
      <c r="AO68" s="15"/>
      <c r="AP68" s="18"/>
      <c r="AQ68" s="32"/>
      <c r="AR68" s="32"/>
      <c r="AS68" s="32"/>
      <c r="AT68" s="19"/>
      <c r="AU68" s="19"/>
      <c r="AV68" s="302">
        <f t="shared" si="0"/>
        <v>0</v>
      </c>
      <c r="AW68" s="302">
        <f t="shared" si="28"/>
        <v>0</v>
      </c>
      <c r="AX68" s="306" t="e">
        <f>#REF!-AW68</f>
        <v>#REF!</v>
      </c>
      <c r="AY68" s="428"/>
      <c r="AZ68" s="428"/>
    </row>
    <row r="69" spans="1:52" ht="25.5" customHeight="1" hidden="1">
      <c r="A69" s="140" t="s">
        <v>90</v>
      </c>
      <c r="B69" s="147" t="s">
        <v>91</v>
      </c>
      <c r="C69" s="176">
        <v>34329</v>
      </c>
      <c r="D69" s="177"/>
      <c r="E69" s="178"/>
      <c r="F69" s="178"/>
      <c r="G69" s="178"/>
      <c r="H69" s="178"/>
      <c r="I69" s="118"/>
      <c r="J69" s="139">
        <v>50</v>
      </c>
      <c r="K69" s="118">
        <f>I69-C69</f>
        <v>-34329</v>
      </c>
      <c r="L69" s="120">
        <v>37193.2</v>
      </c>
      <c r="M69" s="179">
        <v>50</v>
      </c>
      <c r="N69" s="120">
        <v>18596.6</v>
      </c>
      <c r="O69" s="122"/>
      <c r="P69" s="123"/>
      <c r="Q69" s="122"/>
      <c r="R69" s="123"/>
      <c r="S69" s="144">
        <f>O69*P69/100</f>
        <v>0</v>
      </c>
      <c r="T69" s="125"/>
      <c r="U69" s="145" t="e">
        <f>W69+Y69+AA69+AC69+AE69+AG69+AJ69+#REF!+AL69</f>
        <v>#REF!</v>
      </c>
      <c r="V69" s="127"/>
      <c r="W69" s="145">
        <f>V69*T69/100</f>
        <v>0</v>
      </c>
      <c r="X69" s="129"/>
      <c r="Y69" s="145">
        <f>X69*T69/100</f>
        <v>0</v>
      </c>
      <c r="Z69" s="129"/>
      <c r="AA69" s="128">
        <f>Z69*T69/100</f>
        <v>0</v>
      </c>
      <c r="AB69" s="129"/>
      <c r="AC69" s="131">
        <f>AB69*T69/100</f>
        <v>0</v>
      </c>
      <c r="AD69" s="129"/>
      <c r="AE69" s="128">
        <f>AD69*T69/100</f>
        <v>0</v>
      </c>
      <c r="AF69" s="129"/>
      <c r="AG69" s="128">
        <f>AF69*T69/100</f>
        <v>0</v>
      </c>
      <c r="AH69" s="146"/>
      <c r="AI69" s="129"/>
      <c r="AJ69" s="128">
        <f>AI69*T69/100</f>
        <v>0</v>
      </c>
      <c r="AK69" s="16"/>
      <c r="AL69" s="15">
        <f>AK69*T69/100</f>
        <v>0</v>
      </c>
      <c r="AM69" s="15"/>
      <c r="AN69" s="15"/>
      <c r="AO69" s="15"/>
      <c r="AP69" s="18"/>
      <c r="AQ69" s="32"/>
      <c r="AR69" s="32"/>
      <c r="AS69" s="32"/>
      <c r="AT69" s="19"/>
      <c r="AU69" s="19"/>
      <c r="AV69" s="302">
        <f t="shared" si="0"/>
        <v>0</v>
      </c>
      <c r="AW69" s="302">
        <f t="shared" si="28"/>
        <v>0</v>
      </c>
      <c r="AX69" s="306" t="e">
        <f>#REF!-AW69</f>
        <v>#REF!</v>
      </c>
      <c r="AY69" s="428"/>
      <c r="AZ69" s="428"/>
    </row>
    <row r="70" spans="1:52" ht="19.5" hidden="1" thickBot="1">
      <c r="A70" s="140"/>
      <c r="B70" s="114"/>
      <c r="C70" s="136"/>
      <c r="D70" s="137"/>
      <c r="E70" s="138"/>
      <c r="F70" s="138"/>
      <c r="G70" s="138"/>
      <c r="H70" s="138"/>
      <c r="I70" s="118"/>
      <c r="J70" s="139"/>
      <c r="K70" s="118"/>
      <c r="L70" s="120"/>
      <c r="M70" s="123"/>
      <c r="N70" s="120"/>
      <c r="O70" s="122"/>
      <c r="P70" s="123"/>
      <c r="Q70" s="122"/>
      <c r="R70" s="123"/>
      <c r="S70" s="144"/>
      <c r="T70" s="125"/>
      <c r="U70" s="145"/>
      <c r="V70" s="127"/>
      <c r="W70" s="145"/>
      <c r="X70" s="129"/>
      <c r="Y70" s="145"/>
      <c r="Z70" s="129"/>
      <c r="AA70" s="128"/>
      <c r="AB70" s="129"/>
      <c r="AC70" s="131"/>
      <c r="AD70" s="129"/>
      <c r="AE70" s="128"/>
      <c r="AF70" s="129"/>
      <c r="AG70" s="128"/>
      <c r="AH70" s="146"/>
      <c r="AI70" s="129"/>
      <c r="AJ70" s="128"/>
      <c r="AK70" s="16"/>
      <c r="AL70" s="15"/>
      <c r="AM70" s="15"/>
      <c r="AN70" s="15"/>
      <c r="AO70" s="15"/>
      <c r="AP70" s="18"/>
      <c r="AQ70" s="32"/>
      <c r="AR70" s="32"/>
      <c r="AS70" s="32"/>
      <c r="AT70" s="19"/>
      <c r="AU70" s="19"/>
      <c r="AV70" s="302">
        <f t="shared" si="0"/>
        <v>0</v>
      </c>
      <c r="AW70" s="302">
        <f t="shared" si="28"/>
        <v>0</v>
      </c>
      <c r="AX70" s="306" t="e">
        <f>#REF!-AW70</f>
        <v>#REF!</v>
      </c>
      <c r="AY70" s="428"/>
      <c r="AZ70" s="428"/>
    </row>
    <row r="71" spans="1:52" ht="12.75" customHeight="1" hidden="1">
      <c r="A71" s="140"/>
      <c r="B71" s="114" t="s">
        <v>92</v>
      </c>
      <c r="C71" s="136"/>
      <c r="D71" s="137"/>
      <c r="E71" s="138"/>
      <c r="F71" s="138"/>
      <c r="G71" s="138"/>
      <c r="H71" s="138"/>
      <c r="I71" s="118"/>
      <c r="J71" s="139"/>
      <c r="K71" s="118">
        <f>I71-C71</f>
        <v>0</v>
      </c>
      <c r="L71" s="120"/>
      <c r="M71" s="123"/>
      <c r="N71" s="120"/>
      <c r="O71" s="122"/>
      <c r="P71" s="123"/>
      <c r="Q71" s="122"/>
      <c r="R71" s="123"/>
      <c r="S71" s="144"/>
      <c r="T71" s="125"/>
      <c r="U71" s="145" t="e">
        <f>W71+Y71+AA71+AC71+AE71+AG71+AJ71+#REF!+AL71</f>
        <v>#REF!</v>
      </c>
      <c r="V71" s="127"/>
      <c r="W71" s="145"/>
      <c r="X71" s="129"/>
      <c r="Y71" s="145"/>
      <c r="Z71" s="129"/>
      <c r="AA71" s="128"/>
      <c r="AB71" s="129"/>
      <c r="AC71" s="131"/>
      <c r="AD71" s="129"/>
      <c r="AE71" s="128"/>
      <c r="AF71" s="129"/>
      <c r="AG71" s="128"/>
      <c r="AH71" s="146"/>
      <c r="AI71" s="129"/>
      <c r="AJ71" s="128">
        <f>AI71*T71/100</f>
        <v>0</v>
      </c>
      <c r="AK71" s="16"/>
      <c r="AL71" s="15"/>
      <c r="AM71" s="15"/>
      <c r="AN71" s="15"/>
      <c r="AO71" s="15"/>
      <c r="AP71" s="18"/>
      <c r="AQ71" s="32"/>
      <c r="AR71" s="32"/>
      <c r="AS71" s="32"/>
      <c r="AT71" s="19"/>
      <c r="AU71" s="19"/>
      <c r="AV71" s="302">
        <f t="shared" si="0"/>
        <v>0</v>
      </c>
      <c r="AW71" s="302">
        <f t="shared" si="28"/>
        <v>0</v>
      </c>
      <c r="AX71" s="306" t="e">
        <f>#REF!-AW71</f>
        <v>#REF!</v>
      </c>
      <c r="AY71" s="428"/>
      <c r="AZ71" s="428"/>
    </row>
    <row r="72" spans="1:52" ht="12.75" customHeight="1" hidden="1">
      <c r="A72" s="187"/>
      <c r="B72" s="362"/>
      <c r="C72" s="183"/>
      <c r="D72" s="363"/>
      <c r="E72" s="185"/>
      <c r="F72" s="185"/>
      <c r="G72" s="185"/>
      <c r="H72" s="185"/>
      <c r="I72" s="188"/>
      <c r="J72" s="364"/>
      <c r="K72" s="188">
        <f>I72-C72</f>
        <v>0</v>
      </c>
      <c r="L72" s="189"/>
      <c r="M72" s="190"/>
      <c r="N72" s="189"/>
      <c r="O72" s="191"/>
      <c r="P72" s="190"/>
      <c r="Q72" s="191"/>
      <c r="R72" s="190"/>
      <c r="S72" s="192"/>
      <c r="T72" s="193"/>
      <c r="U72" s="194" t="e">
        <f>W72+Y72+AA72+AC72+AE72+AG72+AJ72+#REF!+AL72</f>
        <v>#REF!</v>
      </c>
      <c r="V72" s="195"/>
      <c r="W72" s="194"/>
      <c r="X72" s="196"/>
      <c r="Y72" s="194"/>
      <c r="Z72" s="196"/>
      <c r="AA72" s="197"/>
      <c r="AB72" s="196"/>
      <c r="AC72" s="198"/>
      <c r="AD72" s="196"/>
      <c r="AE72" s="197"/>
      <c r="AF72" s="196"/>
      <c r="AG72" s="197"/>
      <c r="AH72" s="199"/>
      <c r="AI72" s="196"/>
      <c r="AJ72" s="197">
        <f>AI72*T72/100</f>
        <v>0</v>
      </c>
      <c r="AK72" s="27"/>
      <c r="AL72" s="28"/>
      <c r="AM72" s="28"/>
      <c r="AN72" s="28"/>
      <c r="AO72" s="28"/>
      <c r="AP72" s="29"/>
      <c r="AQ72" s="365"/>
      <c r="AR72" s="365"/>
      <c r="AS72" s="365"/>
      <c r="AT72" s="366"/>
      <c r="AU72" s="366"/>
      <c r="AV72" s="322">
        <f t="shared" si="0"/>
        <v>0</v>
      </c>
      <c r="AW72" s="322">
        <f t="shared" si="28"/>
        <v>0</v>
      </c>
      <c r="AX72" s="367" t="e">
        <f>#REF!-AW72</f>
        <v>#REF!</v>
      </c>
      <c r="AY72" s="429"/>
      <c r="AZ72" s="429"/>
    </row>
    <row r="73" spans="1:52" ht="24.75" customHeight="1" thickBot="1">
      <c r="A73" s="255"/>
      <c r="B73" s="374" t="s">
        <v>132</v>
      </c>
      <c r="C73" s="375"/>
      <c r="D73" s="376"/>
      <c r="E73" s="377"/>
      <c r="F73" s="377"/>
      <c r="G73" s="377"/>
      <c r="H73" s="377"/>
      <c r="I73" s="378"/>
      <c r="J73" s="379"/>
      <c r="K73" s="378"/>
      <c r="L73" s="380"/>
      <c r="M73" s="381"/>
      <c r="N73" s="380"/>
      <c r="O73" s="382"/>
      <c r="P73" s="381"/>
      <c r="Q73" s="382"/>
      <c r="R73" s="381"/>
      <c r="S73" s="383"/>
      <c r="T73" s="384"/>
      <c r="U73" s="385"/>
      <c r="V73" s="386"/>
      <c r="W73" s="385"/>
      <c r="X73" s="387"/>
      <c r="Y73" s="385"/>
      <c r="Z73" s="387"/>
      <c r="AA73" s="388"/>
      <c r="AB73" s="387"/>
      <c r="AC73" s="389"/>
      <c r="AD73" s="387"/>
      <c r="AE73" s="388"/>
      <c r="AF73" s="387"/>
      <c r="AG73" s="388"/>
      <c r="AH73" s="390"/>
      <c r="AI73" s="387"/>
      <c r="AJ73" s="388"/>
      <c r="AK73" s="391"/>
      <c r="AL73" s="392"/>
      <c r="AM73" s="392"/>
      <c r="AN73" s="392"/>
      <c r="AO73" s="392"/>
      <c r="AP73" s="393"/>
      <c r="AQ73" s="394"/>
      <c r="AR73" s="394"/>
      <c r="AS73" s="394"/>
      <c r="AT73" s="395"/>
      <c r="AU73" s="395"/>
      <c r="AV73" s="350">
        <f>AV23+AV57+AV66+AV36</f>
        <v>129342489.62</v>
      </c>
      <c r="AW73" s="350">
        <f>AW23+AW57+AW66+AW36</f>
        <v>61915743.2</v>
      </c>
      <c r="AX73" s="350">
        <f>AX23+AX57+AX66+AX36</f>
        <v>65032560.68000001</v>
      </c>
      <c r="AY73" s="350">
        <f>AY23+AY57+AY66+AY36</f>
        <v>3116817.480000003</v>
      </c>
      <c r="AZ73" s="487">
        <f>AX73/AW73*100</f>
        <v>105.0339660301453</v>
      </c>
    </row>
    <row r="74" spans="1:52" ht="18.75">
      <c r="A74" s="219"/>
      <c r="B74" s="368" t="s">
        <v>93</v>
      </c>
      <c r="C74" s="220"/>
      <c r="D74" s="369"/>
      <c r="E74" s="222"/>
      <c r="F74" s="222"/>
      <c r="G74" s="222"/>
      <c r="H74" s="222"/>
      <c r="I74" s="223"/>
      <c r="J74" s="370"/>
      <c r="K74" s="223"/>
      <c r="L74" s="225"/>
      <c r="M74" s="226"/>
      <c r="N74" s="225"/>
      <c r="O74" s="227"/>
      <c r="P74" s="226"/>
      <c r="Q74" s="227"/>
      <c r="R74" s="226"/>
      <c r="S74" s="228"/>
      <c r="T74" s="229"/>
      <c r="U74" s="230"/>
      <c r="V74" s="231"/>
      <c r="W74" s="230"/>
      <c r="X74" s="232"/>
      <c r="Y74" s="230"/>
      <c r="Z74" s="232"/>
      <c r="AA74" s="233"/>
      <c r="AB74" s="232"/>
      <c r="AC74" s="234"/>
      <c r="AD74" s="232"/>
      <c r="AE74" s="233"/>
      <c r="AF74" s="232"/>
      <c r="AG74" s="233"/>
      <c r="AH74" s="235"/>
      <c r="AI74" s="232"/>
      <c r="AJ74" s="233"/>
      <c r="AK74" s="30"/>
      <c r="AL74" s="371"/>
      <c r="AM74" s="371"/>
      <c r="AN74" s="371"/>
      <c r="AO74" s="371"/>
      <c r="AP74" s="372"/>
      <c r="AQ74" s="40"/>
      <c r="AR74" s="40"/>
      <c r="AS74" s="40"/>
      <c r="AT74" s="373"/>
      <c r="AU74" s="373"/>
      <c r="AV74" s="303"/>
      <c r="AW74" s="303"/>
      <c r="AX74" s="307"/>
      <c r="AY74" s="313"/>
      <c r="AZ74" s="313"/>
    </row>
    <row r="75" spans="1:52" ht="37.5">
      <c r="A75" s="140" t="s">
        <v>168</v>
      </c>
      <c r="B75" s="114" t="s">
        <v>143</v>
      </c>
      <c r="C75" s="136">
        <f>C78+C77+C76</f>
        <v>69300</v>
      </c>
      <c r="D75" s="138">
        <f>D78+D77+D76</f>
        <v>0</v>
      </c>
      <c r="E75" s="138">
        <f>E78+E77+E76</f>
        <v>0</v>
      </c>
      <c r="F75" s="138">
        <f>F78+F77+F76</f>
        <v>0</v>
      </c>
      <c r="G75" s="138">
        <f>G78+G77+G76</f>
        <v>0</v>
      </c>
      <c r="H75" s="138"/>
      <c r="I75" s="138"/>
      <c r="J75" s="138">
        <f>J78+J77+J76</f>
        <v>100</v>
      </c>
      <c r="K75" s="138">
        <f>K78+K77+K76</f>
        <v>-69300</v>
      </c>
      <c r="L75" s="180">
        <f>L76+L77+L78</f>
        <v>116764</v>
      </c>
      <c r="M75" s="123"/>
      <c r="N75" s="120">
        <f>N76+N77+N78</f>
        <v>58382</v>
      </c>
      <c r="O75" s="122">
        <f>O76+O77+O78</f>
        <v>145406.7</v>
      </c>
      <c r="P75" s="123"/>
      <c r="Q75" s="122">
        <f>Q76+Q77+Q78</f>
        <v>0</v>
      </c>
      <c r="R75" s="123"/>
      <c r="S75" s="144">
        <f>O75*P75/100</f>
        <v>0</v>
      </c>
      <c r="T75" s="125">
        <v>100</v>
      </c>
      <c r="U75" s="145" t="e">
        <f>W75+Y75+AA75+AC75+AE75+AG75+AJ75+#REF!+AL75</f>
        <v>#REF!</v>
      </c>
      <c r="V75" s="127">
        <f>117436.3-69.9</f>
        <v>117366.40000000001</v>
      </c>
      <c r="W75" s="145">
        <f>V75*50%</f>
        <v>58683.200000000004</v>
      </c>
      <c r="X75" s="129">
        <v>9311.1</v>
      </c>
      <c r="Y75" s="145">
        <f>X75*50%</f>
        <v>4655.55</v>
      </c>
      <c r="Z75" s="129">
        <v>15677.1</v>
      </c>
      <c r="AA75" s="128">
        <f>Z75*50%</f>
        <v>7838.55</v>
      </c>
      <c r="AB75" s="129">
        <v>1415.6</v>
      </c>
      <c r="AC75" s="131">
        <f>AB75*50%</f>
        <v>707.8</v>
      </c>
      <c r="AD75" s="129">
        <v>1557.3</v>
      </c>
      <c r="AE75" s="128">
        <f>AD75*50%</f>
        <v>778.65</v>
      </c>
      <c r="AF75" s="129">
        <v>70</v>
      </c>
      <c r="AG75" s="128">
        <f>AF75*50%</f>
        <v>35</v>
      </c>
      <c r="AH75" s="146">
        <v>100</v>
      </c>
      <c r="AI75" s="129">
        <v>5.5</v>
      </c>
      <c r="AJ75" s="128">
        <v>5.5</v>
      </c>
      <c r="AK75" s="25">
        <v>0.855</v>
      </c>
      <c r="AL75" s="15">
        <v>0.9</v>
      </c>
      <c r="AM75" s="15">
        <v>1146014</v>
      </c>
      <c r="AN75" s="15">
        <v>1146014</v>
      </c>
      <c r="AO75" s="15">
        <v>1146014</v>
      </c>
      <c r="AP75" s="18">
        <v>1146014</v>
      </c>
      <c r="AQ75" s="41">
        <v>1146014</v>
      </c>
      <c r="AR75" s="41">
        <v>1146014</v>
      </c>
      <c r="AS75" s="41">
        <v>1146014</v>
      </c>
      <c r="AT75" s="39">
        <v>1146014</v>
      </c>
      <c r="AU75" s="39"/>
      <c r="AV75" s="302">
        <v>4403300</v>
      </c>
      <c r="AW75" s="302">
        <f>800000+1000000</f>
        <v>1800000</v>
      </c>
      <c r="AX75" s="307">
        <v>1863922.23</v>
      </c>
      <c r="AY75" s="431">
        <f>AX75-AW75</f>
        <v>63922.22999999998</v>
      </c>
      <c r="AZ75" s="444">
        <f>AX75/AW75*100</f>
        <v>103.551235</v>
      </c>
    </row>
    <row r="76" spans="1:52" ht="25.5" customHeight="1" hidden="1">
      <c r="A76" s="140" t="s">
        <v>94</v>
      </c>
      <c r="B76" s="147" t="s">
        <v>95</v>
      </c>
      <c r="C76" s="176">
        <v>9078</v>
      </c>
      <c r="D76" s="177"/>
      <c r="E76" s="178"/>
      <c r="F76" s="178"/>
      <c r="G76" s="178"/>
      <c r="H76" s="178"/>
      <c r="I76" s="118"/>
      <c r="J76" s="139">
        <v>50</v>
      </c>
      <c r="K76" s="118">
        <f>I76-C76</f>
        <v>-9078</v>
      </c>
      <c r="L76" s="120">
        <v>7897</v>
      </c>
      <c r="M76" s="179">
        <v>50</v>
      </c>
      <c r="N76" s="120">
        <v>3948.5</v>
      </c>
      <c r="O76" s="122">
        <v>28044.9</v>
      </c>
      <c r="P76" s="123"/>
      <c r="Q76" s="122">
        <f>O76*P76/100</f>
        <v>0</v>
      </c>
      <c r="R76" s="123"/>
      <c r="S76" s="144">
        <f>O76*P76/100</f>
        <v>0</v>
      </c>
      <c r="T76" s="125">
        <v>100</v>
      </c>
      <c r="U76" s="145" t="e">
        <f>W76+Y76+AA76+AC76+AE76+AG76+AJ76+#REF!+AL76</f>
        <v>#REF!</v>
      </c>
      <c r="V76" s="127"/>
      <c r="W76" s="145">
        <f>V76*T76/100</f>
        <v>0</v>
      </c>
      <c r="X76" s="129"/>
      <c r="Y76" s="145">
        <f>X76*T76/100</f>
        <v>0</v>
      </c>
      <c r="Z76" s="129"/>
      <c r="AA76" s="128">
        <f>Z76*T76/100</f>
        <v>0</v>
      </c>
      <c r="AB76" s="129"/>
      <c r="AC76" s="131">
        <f>AB76*T76/100</f>
        <v>0</v>
      </c>
      <c r="AD76" s="129"/>
      <c r="AE76" s="128">
        <f>AD76*T76/100</f>
        <v>0</v>
      </c>
      <c r="AF76" s="129"/>
      <c r="AG76" s="128">
        <f>AF76*T76/100</f>
        <v>0</v>
      </c>
      <c r="AH76" s="146"/>
      <c r="AI76" s="129"/>
      <c r="AJ76" s="128">
        <f>AI76*T76/100</f>
        <v>0</v>
      </c>
      <c r="AK76" s="16"/>
      <c r="AL76" s="15">
        <f>AK76*T76/100</f>
        <v>0</v>
      </c>
      <c r="AM76" s="15"/>
      <c r="AN76" s="15"/>
      <c r="AO76" s="15"/>
      <c r="AP76" s="18"/>
      <c r="AQ76" s="32"/>
      <c r="AR76" s="32"/>
      <c r="AS76" s="32"/>
      <c r="AT76" s="19"/>
      <c r="AU76" s="19"/>
      <c r="AV76" s="302">
        <f t="shared" si="0"/>
        <v>0</v>
      </c>
      <c r="AW76" s="302">
        <f>AQ76+AR76</f>
        <v>0</v>
      </c>
      <c r="AX76" s="306" t="e">
        <f>#REF!-AW76</f>
        <v>#REF!</v>
      </c>
      <c r="AY76" s="439"/>
      <c r="AZ76" s="444" t="e">
        <f aca="true" t="shared" si="29" ref="AZ76:AZ98">AX76/AW76*100</f>
        <v>#REF!</v>
      </c>
    </row>
    <row r="77" spans="1:52" ht="25.5" customHeight="1" hidden="1">
      <c r="A77" s="140" t="s">
        <v>96</v>
      </c>
      <c r="B77" s="147" t="s">
        <v>97</v>
      </c>
      <c r="C77" s="176">
        <f>54252+5924</f>
        <v>60176</v>
      </c>
      <c r="D77" s="177"/>
      <c r="E77" s="178"/>
      <c r="F77" s="178"/>
      <c r="G77" s="178"/>
      <c r="H77" s="178"/>
      <c r="I77" s="118"/>
      <c r="J77" s="139">
        <v>50</v>
      </c>
      <c r="K77" s="118">
        <f>I77-C77</f>
        <v>-60176</v>
      </c>
      <c r="L77" s="120">
        <v>108867</v>
      </c>
      <c r="M77" s="179">
        <v>50</v>
      </c>
      <c r="N77" s="120">
        <v>54433.5</v>
      </c>
      <c r="O77" s="122">
        <v>117215.7</v>
      </c>
      <c r="P77" s="123"/>
      <c r="Q77" s="122">
        <f>O77*P77/100</f>
        <v>0</v>
      </c>
      <c r="R77" s="123"/>
      <c r="S77" s="144">
        <f>O77*P77/100</f>
        <v>0</v>
      </c>
      <c r="T77" s="125">
        <v>100</v>
      </c>
      <c r="U77" s="145" t="e">
        <f>W77+Y77+AA77+AC77+AE77+AG77+AJ77+#REF!+AL77</f>
        <v>#REF!</v>
      </c>
      <c r="V77" s="127"/>
      <c r="W77" s="145">
        <f>V77*T77/100</f>
        <v>0</v>
      </c>
      <c r="X77" s="129"/>
      <c r="Y77" s="145">
        <f>X77*T77/100</f>
        <v>0</v>
      </c>
      <c r="Z77" s="129"/>
      <c r="AA77" s="128">
        <f>Z77*T77/100</f>
        <v>0</v>
      </c>
      <c r="AB77" s="129"/>
      <c r="AC77" s="131">
        <f>AB77*T77/100</f>
        <v>0</v>
      </c>
      <c r="AD77" s="129"/>
      <c r="AE77" s="128">
        <f>AD77*T77/100</f>
        <v>0</v>
      </c>
      <c r="AF77" s="129"/>
      <c r="AG77" s="128">
        <f>AF77*T77/100</f>
        <v>0</v>
      </c>
      <c r="AH77" s="146"/>
      <c r="AI77" s="129"/>
      <c r="AJ77" s="128">
        <f>AI77*T77/100</f>
        <v>0</v>
      </c>
      <c r="AK77" s="16"/>
      <c r="AL77" s="15">
        <f>AK77*T77/100</f>
        <v>0</v>
      </c>
      <c r="AM77" s="15"/>
      <c r="AN77" s="15"/>
      <c r="AO77" s="15"/>
      <c r="AP77" s="18"/>
      <c r="AQ77" s="32"/>
      <c r="AR77" s="32"/>
      <c r="AS77" s="32"/>
      <c r="AT77" s="19"/>
      <c r="AU77" s="19"/>
      <c r="AV77" s="302">
        <f t="shared" si="0"/>
        <v>0</v>
      </c>
      <c r="AW77" s="302">
        <f>AQ77+AR77</f>
        <v>0</v>
      </c>
      <c r="AX77" s="306" t="e">
        <f>#REF!-AW77</f>
        <v>#REF!</v>
      </c>
      <c r="AY77" s="439"/>
      <c r="AZ77" s="444" t="e">
        <f t="shared" si="29"/>
        <v>#REF!</v>
      </c>
    </row>
    <row r="78" spans="1:52" ht="12.75" customHeight="1" hidden="1">
      <c r="A78" s="140" t="s">
        <v>98</v>
      </c>
      <c r="B78" s="147" t="s">
        <v>99</v>
      </c>
      <c r="C78" s="176">
        <v>46</v>
      </c>
      <c r="D78" s="177"/>
      <c r="E78" s="178"/>
      <c r="F78" s="178"/>
      <c r="G78" s="178"/>
      <c r="H78" s="178"/>
      <c r="I78" s="118"/>
      <c r="J78" s="139"/>
      <c r="K78" s="118">
        <f>I78-C78</f>
        <v>-46</v>
      </c>
      <c r="L78" s="120"/>
      <c r="M78" s="179">
        <v>50</v>
      </c>
      <c r="N78" s="120"/>
      <c r="O78" s="122">
        <v>146.1</v>
      </c>
      <c r="P78" s="123"/>
      <c r="Q78" s="122">
        <f>O78*P78/100</f>
        <v>0</v>
      </c>
      <c r="R78" s="123"/>
      <c r="S78" s="144">
        <f>O78*P78/100</f>
        <v>0</v>
      </c>
      <c r="T78" s="125">
        <v>100</v>
      </c>
      <c r="U78" s="145" t="e">
        <f>W78+Y78+AA78+AC78+AE78+AG78+AJ78+#REF!+AL78</f>
        <v>#REF!</v>
      </c>
      <c r="V78" s="127"/>
      <c r="W78" s="145">
        <f>V78*T78/100</f>
        <v>0</v>
      </c>
      <c r="X78" s="129"/>
      <c r="Y78" s="145">
        <f>X78*T78/100</f>
        <v>0</v>
      </c>
      <c r="Z78" s="129"/>
      <c r="AA78" s="128">
        <f>Z78*T78/100</f>
        <v>0</v>
      </c>
      <c r="AB78" s="129"/>
      <c r="AC78" s="131">
        <f>AB78*T78/100</f>
        <v>0</v>
      </c>
      <c r="AD78" s="129"/>
      <c r="AE78" s="128">
        <f>AD78*T78/100</f>
        <v>0</v>
      </c>
      <c r="AF78" s="129"/>
      <c r="AG78" s="128">
        <f>AF78*T78/100</f>
        <v>0</v>
      </c>
      <c r="AH78" s="146"/>
      <c r="AI78" s="129"/>
      <c r="AJ78" s="128">
        <f>AI78*T78/100</f>
        <v>0</v>
      </c>
      <c r="AK78" s="16"/>
      <c r="AL78" s="15">
        <f>AK78*T78/100</f>
        <v>0</v>
      </c>
      <c r="AM78" s="15"/>
      <c r="AN78" s="15"/>
      <c r="AO78" s="15"/>
      <c r="AP78" s="18"/>
      <c r="AQ78" s="32"/>
      <c r="AR78" s="32"/>
      <c r="AS78" s="32"/>
      <c r="AT78" s="19"/>
      <c r="AU78" s="19"/>
      <c r="AV78" s="302">
        <f t="shared" si="0"/>
        <v>0</v>
      </c>
      <c r="AW78" s="302">
        <f>AQ78+AR78</f>
        <v>0</v>
      </c>
      <c r="AX78" s="306" t="e">
        <f>#REF!-AW78</f>
        <v>#REF!</v>
      </c>
      <c r="AY78" s="439"/>
      <c r="AZ78" s="444" t="e">
        <f t="shared" si="29"/>
        <v>#REF!</v>
      </c>
    </row>
    <row r="79" spans="1:52" ht="65.25" customHeight="1">
      <c r="A79" s="140" t="s">
        <v>160</v>
      </c>
      <c r="B79" s="114" t="s">
        <v>169</v>
      </c>
      <c r="C79" s="136">
        <f>C82+C81+C80</f>
        <v>71930</v>
      </c>
      <c r="D79" s="138">
        <f>D82+D81+D80</f>
        <v>0</v>
      </c>
      <c r="E79" s="138">
        <f>E82+E81+E80</f>
        <v>0</v>
      </c>
      <c r="F79" s="138">
        <f>F82+F81+F80</f>
        <v>0</v>
      </c>
      <c r="G79" s="138">
        <f>G82+G81+G80</f>
        <v>0</v>
      </c>
      <c r="H79" s="138"/>
      <c r="I79" s="138"/>
      <c r="J79" s="138">
        <f>J82+J81+J80</f>
        <v>100</v>
      </c>
      <c r="K79" s="138">
        <f>K82+K81+K80</f>
        <v>-52659.2</v>
      </c>
      <c r="L79" s="180">
        <f>L80+L81+L82</f>
        <v>73107.2</v>
      </c>
      <c r="M79" s="123"/>
      <c r="N79" s="120">
        <f>N80+N81+N82</f>
        <v>73107.2</v>
      </c>
      <c r="O79" s="122">
        <f>O80+O81+O82</f>
        <v>74037.8</v>
      </c>
      <c r="P79" s="123"/>
      <c r="Q79" s="122">
        <f>Q80+Q81+Q82</f>
        <v>0</v>
      </c>
      <c r="R79" s="123"/>
      <c r="S79" s="144">
        <f>O79*P79/100</f>
        <v>0</v>
      </c>
      <c r="T79" s="125">
        <v>100</v>
      </c>
      <c r="U79" s="145" t="e">
        <f>W79+Y79+AA79+AC79+AE79+AG79+AJ79+#REF!+AL79</f>
        <v>#REF!</v>
      </c>
      <c r="V79" s="127">
        <f>117436.3-69.9</f>
        <v>117366.40000000001</v>
      </c>
      <c r="W79" s="145">
        <f>V79*50%</f>
        <v>58683.200000000004</v>
      </c>
      <c r="X79" s="129">
        <v>9311.1</v>
      </c>
      <c r="Y79" s="145">
        <f>X79*50%</f>
        <v>4655.55</v>
      </c>
      <c r="Z79" s="129">
        <v>15677.1</v>
      </c>
      <c r="AA79" s="128">
        <f>Z79*50%</f>
        <v>7838.55</v>
      </c>
      <c r="AB79" s="129">
        <v>1415.6</v>
      </c>
      <c r="AC79" s="131">
        <f>AB79*50%</f>
        <v>707.8</v>
      </c>
      <c r="AD79" s="129">
        <v>1557.3</v>
      </c>
      <c r="AE79" s="128">
        <f>AD79*50%</f>
        <v>778.65</v>
      </c>
      <c r="AF79" s="129">
        <v>70</v>
      </c>
      <c r="AG79" s="128">
        <f>AF79*50%</f>
        <v>35</v>
      </c>
      <c r="AH79" s="146">
        <v>100</v>
      </c>
      <c r="AI79" s="129">
        <v>5.5</v>
      </c>
      <c r="AJ79" s="128">
        <v>5.5</v>
      </c>
      <c r="AK79" s="25">
        <v>0.855</v>
      </c>
      <c r="AL79" s="15">
        <v>0.9</v>
      </c>
      <c r="AM79" s="15">
        <v>1146014</v>
      </c>
      <c r="AN79" s="15">
        <v>1146014</v>
      </c>
      <c r="AO79" s="15">
        <v>1146014</v>
      </c>
      <c r="AP79" s="18">
        <v>1146014</v>
      </c>
      <c r="AQ79" s="41">
        <v>1146014</v>
      </c>
      <c r="AR79" s="41">
        <v>1146014</v>
      </c>
      <c r="AS79" s="41">
        <v>1146014</v>
      </c>
      <c r="AT79" s="39">
        <v>1146014</v>
      </c>
      <c r="AU79" s="39"/>
      <c r="AV79" s="302">
        <v>25000</v>
      </c>
      <c r="AW79" s="302">
        <f>5000+6500</f>
        <v>11500</v>
      </c>
      <c r="AX79" s="307">
        <v>91416.84</v>
      </c>
      <c r="AY79" s="453">
        <f>AX79-AW79</f>
        <v>79916.84</v>
      </c>
      <c r="AZ79" s="444">
        <f>AX79/AW79*100</f>
        <v>794.9290434782608</v>
      </c>
    </row>
    <row r="80" spans="1:52" ht="30.75" customHeight="1">
      <c r="A80" s="140" t="s">
        <v>161</v>
      </c>
      <c r="B80" s="114" t="s">
        <v>126</v>
      </c>
      <c r="C80" s="176"/>
      <c r="D80" s="178"/>
      <c r="E80" s="178"/>
      <c r="F80" s="178"/>
      <c r="G80" s="178"/>
      <c r="H80" s="178"/>
      <c r="I80" s="118"/>
      <c r="J80" s="136"/>
      <c r="K80" s="118"/>
      <c r="L80" s="120"/>
      <c r="M80" s="181"/>
      <c r="N80" s="120"/>
      <c r="O80" s="122"/>
      <c r="P80" s="123"/>
      <c r="Q80" s="122"/>
      <c r="R80" s="123"/>
      <c r="S80" s="144"/>
      <c r="T80" s="125"/>
      <c r="U80" s="145"/>
      <c r="V80" s="127"/>
      <c r="W80" s="145"/>
      <c r="X80" s="129"/>
      <c r="Y80" s="145"/>
      <c r="Z80" s="129"/>
      <c r="AA80" s="128">
        <f>Z80*T75/100</f>
        <v>0</v>
      </c>
      <c r="AB80" s="129"/>
      <c r="AC80" s="131"/>
      <c r="AD80" s="129"/>
      <c r="AE80" s="128"/>
      <c r="AF80" s="129"/>
      <c r="AG80" s="128"/>
      <c r="AH80" s="146"/>
      <c r="AI80" s="129"/>
      <c r="AJ80" s="128"/>
      <c r="AK80" s="16"/>
      <c r="AL80" s="15"/>
      <c r="AM80" s="15">
        <v>96000</v>
      </c>
      <c r="AN80" s="15">
        <v>96000</v>
      </c>
      <c r="AO80" s="15">
        <v>96000</v>
      </c>
      <c r="AP80" s="18">
        <v>96000</v>
      </c>
      <c r="AQ80" s="171">
        <v>96000</v>
      </c>
      <c r="AR80" s="171">
        <v>96000</v>
      </c>
      <c r="AS80" s="171">
        <v>96000</v>
      </c>
      <c r="AT80" s="301">
        <v>96000</v>
      </c>
      <c r="AU80" s="301"/>
      <c r="AV80" s="302">
        <v>100000</v>
      </c>
      <c r="AW80" s="302">
        <f>25000*2</f>
        <v>50000</v>
      </c>
      <c r="AX80" s="306">
        <v>54578.21</v>
      </c>
      <c r="AY80" s="453">
        <f aca="true" t="shared" si="30" ref="AY80:AY102">AX80-AW80</f>
        <v>4578.209999999999</v>
      </c>
      <c r="AZ80" s="444">
        <f t="shared" si="29"/>
        <v>109.15641999999998</v>
      </c>
    </row>
    <row r="81" spans="1:52" ht="18.75" hidden="1">
      <c r="A81" s="140" t="s">
        <v>100</v>
      </c>
      <c r="B81" s="114" t="s">
        <v>125</v>
      </c>
      <c r="C81" s="136">
        <f>C82+C83+C84+C85+C86+C87</f>
        <v>35965</v>
      </c>
      <c r="D81" s="138">
        <f>D82+D83+D84+D85+D86+D87</f>
        <v>0</v>
      </c>
      <c r="E81" s="138">
        <f>E82+E83+E84+E85+E86+E87</f>
        <v>0</v>
      </c>
      <c r="F81" s="138">
        <f>F82+F83+F84+F85+F86+F87</f>
        <v>0</v>
      </c>
      <c r="G81" s="138">
        <f>G82+G83+G84+G85+G86+G87</f>
        <v>0</v>
      </c>
      <c r="H81" s="138"/>
      <c r="I81" s="138">
        <f>I82+I83+I84+I85+I86+I87</f>
        <v>18147.8</v>
      </c>
      <c r="J81" s="139">
        <v>100</v>
      </c>
      <c r="K81" s="118">
        <f aca="true" t="shared" si="31" ref="K81:K87">I81-C81</f>
        <v>-17817.2</v>
      </c>
      <c r="L81" s="120">
        <f>L82+L83+L84+L85+L86+L87</f>
        <v>46243.6</v>
      </c>
      <c r="M81" s="122"/>
      <c r="N81" s="120">
        <f>N82+N83+N84+N85+N86+N87</f>
        <v>46243.6</v>
      </c>
      <c r="O81" s="122">
        <v>50112.8</v>
      </c>
      <c r="P81" s="123">
        <v>100</v>
      </c>
      <c r="Q81" s="122">
        <f>Q82+Q83+Q84+Q85+Q86+Q87</f>
        <v>0</v>
      </c>
      <c r="R81" s="123">
        <v>100</v>
      </c>
      <c r="S81" s="144">
        <f aca="true" t="shared" si="32" ref="S81:S87">O81*P81/100</f>
        <v>50112.8</v>
      </c>
      <c r="T81" s="125">
        <v>100</v>
      </c>
      <c r="U81" s="145" t="e">
        <f>W81+Y81+AA81+AC81+AE81+AG81+AJ81+#REF!+AL81</f>
        <v>#REF!</v>
      </c>
      <c r="V81" s="127"/>
      <c r="W81" s="145">
        <f aca="true" t="shared" si="33" ref="W81:W87">V81*T81/100</f>
        <v>0</v>
      </c>
      <c r="X81" s="129">
        <v>5465</v>
      </c>
      <c r="Y81" s="145">
        <f aca="true" t="shared" si="34" ref="Y81:Y87">X81*T81/100</f>
        <v>5465</v>
      </c>
      <c r="Z81" s="129">
        <v>7192.5</v>
      </c>
      <c r="AA81" s="128">
        <f aca="true" t="shared" si="35" ref="AA81:AA87">Z81*T81/100</f>
        <v>7192.5</v>
      </c>
      <c r="AB81" s="129">
        <v>1932.5</v>
      </c>
      <c r="AC81" s="131">
        <f aca="true" t="shared" si="36" ref="AC81:AC87">AB81*T81/100</f>
        <v>1932.5</v>
      </c>
      <c r="AD81" s="129">
        <v>1655</v>
      </c>
      <c r="AE81" s="128">
        <f aca="true" t="shared" si="37" ref="AE81:AE87">AD81*T81/100</f>
        <v>1655</v>
      </c>
      <c r="AF81" s="129">
        <v>22.6</v>
      </c>
      <c r="AG81" s="128">
        <f aca="true" t="shared" si="38" ref="AG81:AG87">AF81*T81/100</f>
        <v>22.6</v>
      </c>
      <c r="AH81" s="146"/>
      <c r="AI81" s="129"/>
      <c r="AJ81" s="128">
        <f aca="true" t="shared" si="39" ref="AJ81:AJ87">AI81*T81/100</f>
        <v>0</v>
      </c>
      <c r="AK81" s="16"/>
      <c r="AL81" s="15">
        <f aca="true" t="shared" si="40" ref="AL81:AL87">AK81*T81/100</f>
        <v>0</v>
      </c>
      <c r="AM81" s="15">
        <f aca="true" t="shared" si="41" ref="AM81:AP87">AL81*W81/100</f>
        <v>0</v>
      </c>
      <c r="AN81" s="15">
        <f t="shared" si="41"/>
        <v>0</v>
      </c>
      <c r="AO81" s="15">
        <f t="shared" si="41"/>
        <v>0</v>
      </c>
      <c r="AP81" s="18">
        <f t="shared" si="41"/>
        <v>0</v>
      </c>
      <c r="AQ81" s="32"/>
      <c r="AR81" s="32"/>
      <c r="AS81" s="32"/>
      <c r="AT81" s="19"/>
      <c r="AU81" s="19"/>
      <c r="AV81" s="302">
        <f t="shared" si="0"/>
        <v>0</v>
      </c>
      <c r="AW81" s="302">
        <f aca="true" t="shared" si="42" ref="AW81:AW97">AQ81+AR81</f>
        <v>0</v>
      </c>
      <c r="AX81" s="306" t="e">
        <f>#REF!-AW81</f>
        <v>#REF!</v>
      </c>
      <c r="AY81" s="453" t="e">
        <f t="shared" si="30"/>
        <v>#REF!</v>
      </c>
      <c r="AZ81" s="444" t="e">
        <f t="shared" si="29"/>
        <v>#REF!</v>
      </c>
    </row>
    <row r="82" spans="1:52" ht="18.75" hidden="1">
      <c r="A82" s="140"/>
      <c r="B82" s="182" t="s">
        <v>101</v>
      </c>
      <c r="C82" s="136">
        <v>35965</v>
      </c>
      <c r="D82" s="137"/>
      <c r="E82" s="138"/>
      <c r="F82" s="138"/>
      <c r="G82" s="138"/>
      <c r="H82" s="138"/>
      <c r="I82" s="118">
        <v>1123</v>
      </c>
      <c r="J82" s="139"/>
      <c r="K82" s="118">
        <f t="shared" si="31"/>
        <v>-34842</v>
      </c>
      <c r="L82" s="120">
        <v>26863.6</v>
      </c>
      <c r="M82" s="122" t="s">
        <v>46</v>
      </c>
      <c r="N82" s="120">
        <v>26863.6</v>
      </c>
      <c r="O82" s="122">
        <v>23925</v>
      </c>
      <c r="P82" s="123"/>
      <c r="Q82" s="122">
        <f aca="true" t="shared" si="43" ref="Q82:Q87">O82*P82/100</f>
        <v>0</v>
      </c>
      <c r="R82" s="123"/>
      <c r="S82" s="144">
        <f t="shared" si="32"/>
        <v>0</v>
      </c>
      <c r="T82" s="125">
        <v>100</v>
      </c>
      <c r="U82" s="145" t="e">
        <f>W82+Y82+AA82+AC82+AE82+AG82+AJ82+#REF!+AL82</f>
        <v>#REF!</v>
      </c>
      <c r="V82" s="127"/>
      <c r="W82" s="145">
        <f t="shared" si="33"/>
        <v>0</v>
      </c>
      <c r="X82" s="129"/>
      <c r="Y82" s="145">
        <f t="shared" si="34"/>
        <v>0</v>
      </c>
      <c r="Z82" s="129"/>
      <c r="AA82" s="128">
        <f t="shared" si="35"/>
        <v>0</v>
      </c>
      <c r="AB82" s="129"/>
      <c r="AC82" s="131">
        <f t="shared" si="36"/>
        <v>0</v>
      </c>
      <c r="AD82" s="129"/>
      <c r="AE82" s="128">
        <f t="shared" si="37"/>
        <v>0</v>
      </c>
      <c r="AF82" s="129"/>
      <c r="AG82" s="128">
        <f t="shared" si="38"/>
        <v>0</v>
      </c>
      <c r="AH82" s="146"/>
      <c r="AI82" s="129"/>
      <c r="AJ82" s="128">
        <f t="shared" si="39"/>
        <v>0</v>
      </c>
      <c r="AK82" s="16"/>
      <c r="AL82" s="15">
        <f t="shared" si="40"/>
        <v>0</v>
      </c>
      <c r="AM82" s="15">
        <f t="shared" si="41"/>
        <v>0</v>
      </c>
      <c r="AN82" s="15">
        <f t="shared" si="41"/>
        <v>0</v>
      </c>
      <c r="AO82" s="15">
        <f t="shared" si="41"/>
        <v>0</v>
      </c>
      <c r="AP82" s="18">
        <f t="shared" si="41"/>
        <v>0</v>
      </c>
      <c r="AQ82" s="32"/>
      <c r="AR82" s="32"/>
      <c r="AS82" s="32"/>
      <c r="AT82" s="19"/>
      <c r="AU82" s="19"/>
      <c r="AV82" s="302">
        <f t="shared" si="0"/>
        <v>0</v>
      </c>
      <c r="AW82" s="302">
        <f t="shared" si="42"/>
        <v>0</v>
      </c>
      <c r="AX82" s="306" t="e">
        <f>#REF!-AW82</f>
        <v>#REF!</v>
      </c>
      <c r="AY82" s="453" t="e">
        <f t="shared" si="30"/>
        <v>#REF!</v>
      </c>
      <c r="AZ82" s="444" t="e">
        <f t="shared" si="29"/>
        <v>#REF!</v>
      </c>
    </row>
    <row r="83" spans="1:52" ht="18.75" hidden="1">
      <c r="A83" s="140"/>
      <c r="B83" s="182" t="s">
        <v>102</v>
      </c>
      <c r="C83" s="136"/>
      <c r="D83" s="137"/>
      <c r="E83" s="138"/>
      <c r="F83" s="138"/>
      <c r="G83" s="138"/>
      <c r="H83" s="138"/>
      <c r="I83" s="118">
        <v>5465</v>
      </c>
      <c r="J83" s="139"/>
      <c r="K83" s="118">
        <f t="shared" si="31"/>
        <v>5465</v>
      </c>
      <c r="L83" s="120">
        <v>5300</v>
      </c>
      <c r="M83" s="122" t="s">
        <v>46</v>
      </c>
      <c r="N83" s="120">
        <v>5300</v>
      </c>
      <c r="O83" s="122"/>
      <c r="P83" s="123"/>
      <c r="Q83" s="122">
        <f t="shared" si="43"/>
        <v>0</v>
      </c>
      <c r="R83" s="123"/>
      <c r="S83" s="144">
        <f t="shared" si="32"/>
        <v>0</v>
      </c>
      <c r="T83" s="125">
        <v>100</v>
      </c>
      <c r="U83" s="145" t="e">
        <f>W83+Y83+AA83+AC83+AE83+AG83+AJ83+#REF!+AL83</f>
        <v>#REF!</v>
      </c>
      <c r="V83" s="127"/>
      <c r="W83" s="145">
        <f t="shared" si="33"/>
        <v>0</v>
      </c>
      <c r="X83" s="129"/>
      <c r="Y83" s="145">
        <f t="shared" si="34"/>
        <v>0</v>
      </c>
      <c r="Z83" s="129"/>
      <c r="AA83" s="128">
        <f t="shared" si="35"/>
        <v>0</v>
      </c>
      <c r="AB83" s="129"/>
      <c r="AC83" s="131">
        <f t="shared" si="36"/>
        <v>0</v>
      </c>
      <c r="AD83" s="129"/>
      <c r="AE83" s="128">
        <f t="shared" si="37"/>
        <v>0</v>
      </c>
      <c r="AF83" s="129"/>
      <c r="AG83" s="128">
        <f t="shared" si="38"/>
        <v>0</v>
      </c>
      <c r="AH83" s="146"/>
      <c r="AI83" s="129"/>
      <c r="AJ83" s="128">
        <f t="shared" si="39"/>
        <v>0</v>
      </c>
      <c r="AK83" s="16"/>
      <c r="AL83" s="15">
        <f t="shared" si="40"/>
        <v>0</v>
      </c>
      <c r="AM83" s="15">
        <f t="shared" si="41"/>
        <v>0</v>
      </c>
      <c r="AN83" s="15">
        <f t="shared" si="41"/>
        <v>0</v>
      </c>
      <c r="AO83" s="15">
        <f t="shared" si="41"/>
        <v>0</v>
      </c>
      <c r="AP83" s="18">
        <f t="shared" si="41"/>
        <v>0</v>
      </c>
      <c r="AQ83" s="32"/>
      <c r="AR83" s="32"/>
      <c r="AS83" s="32"/>
      <c r="AT83" s="19"/>
      <c r="AU83" s="19"/>
      <c r="AV83" s="302">
        <f t="shared" si="0"/>
        <v>0</v>
      </c>
      <c r="AW83" s="302">
        <f t="shared" si="42"/>
        <v>0</v>
      </c>
      <c r="AX83" s="306" t="e">
        <f>#REF!-AW83</f>
        <v>#REF!</v>
      </c>
      <c r="AY83" s="453" t="e">
        <f t="shared" si="30"/>
        <v>#REF!</v>
      </c>
      <c r="AZ83" s="444" t="e">
        <f t="shared" si="29"/>
        <v>#REF!</v>
      </c>
    </row>
    <row r="84" spans="1:52" ht="18.75" hidden="1">
      <c r="A84" s="140"/>
      <c r="B84" s="182" t="s">
        <v>103</v>
      </c>
      <c r="C84" s="136"/>
      <c r="D84" s="137"/>
      <c r="E84" s="138"/>
      <c r="F84" s="138"/>
      <c r="G84" s="138"/>
      <c r="H84" s="138"/>
      <c r="I84" s="118">
        <v>7760</v>
      </c>
      <c r="J84" s="139"/>
      <c r="K84" s="118">
        <f t="shared" si="31"/>
        <v>7760</v>
      </c>
      <c r="L84" s="120">
        <v>9060</v>
      </c>
      <c r="M84" s="122" t="s">
        <v>46</v>
      </c>
      <c r="N84" s="120">
        <v>9060</v>
      </c>
      <c r="O84" s="122"/>
      <c r="P84" s="123"/>
      <c r="Q84" s="122">
        <f t="shared" si="43"/>
        <v>0</v>
      </c>
      <c r="R84" s="123"/>
      <c r="S84" s="144">
        <f t="shared" si="32"/>
        <v>0</v>
      </c>
      <c r="T84" s="125">
        <v>100</v>
      </c>
      <c r="U84" s="145" t="e">
        <f>W84+Y84+AA84+AC84+AE84+AG84+AJ84+#REF!+AL84</f>
        <v>#REF!</v>
      </c>
      <c r="V84" s="127"/>
      <c r="W84" s="145">
        <f t="shared" si="33"/>
        <v>0</v>
      </c>
      <c r="X84" s="129"/>
      <c r="Y84" s="145">
        <f t="shared" si="34"/>
        <v>0</v>
      </c>
      <c r="Z84" s="129"/>
      <c r="AA84" s="128">
        <f t="shared" si="35"/>
        <v>0</v>
      </c>
      <c r="AB84" s="129"/>
      <c r="AC84" s="131">
        <f t="shared" si="36"/>
        <v>0</v>
      </c>
      <c r="AD84" s="129"/>
      <c r="AE84" s="128">
        <f t="shared" si="37"/>
        <v>0</v>
      </c>
      <c r="AF84" s="129"/>
      <c r="AG84" s="128">
        <f t="shared" si="38"/>
        <v>0</v>
      </c>
      <c r="AH84" s="146"/>
      <c r="AI84" s="129"/>
      <c r="AJ84" s="128">
        <f t="shared" si="39"/>
        <v>0</v>
      </c>
      <c r="AK84" s="16"/>
      <c r="AL84" s="15">
        <f t="shared" si="40"/>
        <v>0</v>
      </c>
      <c r="AM84" s="15">
        <f t="shared" si="41"/>
        <v>0</v>
      </c>
      <c r="AN84" s="15">
        <f t="shared" si="41"/>
        <v>0</v>
      </c>
      <c r="AO84" s="15">
        <f t="shared" si="41"/>
        <v>0</v>
      </c>
      <c r="AP84" s="18">
        <f t="shared" si="41"/>
        <v>0</v>
      </c>
      <c r="AQ84" s="32"/>
      <c r="AR84" s="32"/>
      <c r="AS84" s="32"/>
      <c r="AT84" s="19"/>
      <c r="AU84" s="19"/>
      <c r="AV84" s="302">
        <f t="shared" si="0"/>
        <v>0</v>
      </c>
      <c r="AW84" s="302">
        <f t="shared" si="42"/>
        <v>0</v>
      </c>
      <c r="AX84" s="306" t="e">
        <f>#REF!-AW84</f>
        <v>#REF!</v>
      </c>
      <c r="AY84" s="453" t="e">
        <f t="shared" si="30"/>
        <v>#REF!</v>
      </c>
      <c r="AZ84" s="444" t="e">
        <f t="shared" si="29"/>
        <v>#REF!</v>
      </c>
    </row>
    <row r="85" spans="1:52" ht="18.75" hidden="1">
      <c r="A85" s="140"/>
      <c r="B85" s="182" t="s">
        <v>104</v>
      </c>
      <c r="C85" s="136"/>
      <c r="D85" s="137"/>
      <c r="E85" s="138"/>
      <c r="F85" s="138"/>
      <c r="G85" s="138"/>
      <c r="H85" s="138"/>
      <c r="I85" s="118">
        <v>2085</v>
      </c>
      <c r="J85" s="139"/>
      <c r="K85" s="118">
        <f t="shared" si="31"/>
        <v>2085</v>
      </c>
      <c r="L85" s="120">
        <v>2297</v>
      </c>
      <c r="M85" s="122" t="s">
        <v>46</v>
      </c>
      <c r="N85" s="120">
        <v>2297</v>
      </c>
      <c r="O85" s="122"/>
      <c r="P85" s="123"/>
      <c r="Q85" s="122">
        <f t="shared" si="43"/>
        <v>0</v>
      </c>
      <c r="R85" s="123"/>
      <c r="S85" s="144">
        <f t="shared" si="32"/>
        <v>0</v>
      </c>
      <c r="T85" s="125">
        <v>100</v>
      </c>
      <c r="U85" s="145" t="e">
        <f>W85+Y85+AA85+AC85+AE85+AG85+AJ85+#REF!+AL85</f>
        <v>#REF!</v>
      </c>
      <c r="V85" s="127"/>
      <c r="W85" s="145">
        <f t="shared" si="33"/>
        <v>0</v>
      </c>
      <c r="X85" s="129"/>
      <c r="Y85" s="145">
        <f t="shared" si="34"/>
        <v>0</v>
      </c>
      <c r="Z85" s="129"/>
      <c r="AA85" s="128">
        <f t="shared" si="35"/>
        <v>0</v>
      </c>
      <c r="AB85" s="129"/>
      <c r="AC85" s="131">
        <f t="shared" si="36"/>
        <v>0</v>
      </c>
      <c r="AD85" s="129"/>
      <c r="AE85" s="128">
        <f t="shared" si="37"/>
        <v>0</v>
      </c>
      <c r="AF85" s="129"/>
      <c r="AG85" s="128">
        <f t="shared" si="38"/>
        <v>0</v>
      </c>
      <c r="AH85" s="146"/>
      <c r="AI85" s="129"/>
      <c r="AJ85" s="128">
        <f t="shared" si="39"/>
        <v>0</v>
      </c>
      <c r="AK85" s="16"/>
      <c r="AL85" s="15">
        <f t="shared" si="40"/>
        <v>0</v>
      </c>
      <c r="AM85" s="15">
        <f t="shared" si="41"/>
        <v>0</v>
      </c>
      <c r="AN85" s="15">
        <f t="shared" si="41"/>
        <v>0</v>
      </c>
      <c r="AO85" s="15">
        <f t="shared" si="41"/>
        <v>0</v>
      </c>
      <c r="AP85" s="18">
        <f t="shared" si="41"/>
        <v>0</v>
      </c>
      <c r="AQ85" s="32"/>
      <c r="AR85" s="32"/>
      <c r="AS85" s="32"/>
      <c r="AT85" s="19"/>
      <c r="AU85" s="19"/>
      <c r="AV85" s="302">
        <f t="shared" si="0"/>
        <v>0</v>
      </c>
      <c r="AW85" s="302">
        <f t="shared" si="42"/>
        <v>0</v>
      </c>
      <c r="AX85" s="306" t="e">
        <f>#REF!-AW85</f>
        <v>#REF!</v>
      </c>
      <c r="AY85" s="453" t="e">
        <f t="shared" si="30"/>
        <v>#REF!</v>
      </c>
      <c r="AZ85" s="444" t="e">
        <f t="shared" si="29"/>
        <v>#REF!</v>
      </c>
    </row>
    <row r="86" spans="1:52" ht="18.75" hidden="1">
      <c r="A86" s="140"/>
      <c r="B86" s="182" t="s">
        <v>105</v>
      </c>
      <c r="C86" s="136"/>
      <c r="D86" s="137"/>
      <c r="E86" s="138"/>
      <c r="F86" s="138"/>
      <c r="G86" s="138"/>
      <c r="H86" s="138"/>
      <c r="I86" s="118">
        <v>1690</v>
      </c>
      <c r="J86" s="139"/>
      <c r="K86" s="118">
        <f t="shared" si="31"/>
        <v>1690</v>
      </c>
      <c r="L86" s="120">
        <v>2723</v>
      </c>
      <c r="M86" s="122" t="s">
        <v>46</v>
      </c>
      <c r="N86" s="120">
        <v>2723</v>
      </c>
      <c r="O86" s="122"/>
      <c r="P86" s="123"/>
      <c r="Q86" s="122">
        <f t="shared" si="43"/>
        <v>0</v>
      </c>
      <c r="R86" s="123"/>
      <c r="S86" s="144">
        <f t="shared" si="32"/>
        <v>0</v>
      </c>
      <c r="T86" s="125">
        <v>100</v>
      </c>
      <c r="U86" s="145" t="e">
        <f>W86+Y86+AA86+AC86+AE86+AG86+AJ86+#REF!+AL86</f>
        <v>#REF!</v>
      </c>
      <c r="V86" s="127"/>
      <c r="W86" s="145">
        <f t="shared" si="33"/>
        <v>0</v>
      </c>
      <c r="X86" s="129"/>
      <c r="Y86" s="145">
        <f t="shared" si="34"/>
        <v>0</v>
      </c>
      <c r="Z86" s="129"/>
      <c r="AA86" s="128">
        <f t="shared" si="35"/>
        <v>0</v>
      </c>
      <c r="AB86" s="129"/>
      <c r="AC86" s="131">
        <f t="shared" si="36"/>
        <v>0</v>
      </c>
      <c r="AD86" s="129"/>
      <c r="AE86" s="128">
        <f t="shared" si="37"/>
        <v>0</v>
      </c>
      <c r="AF86" s="129"/>
      <c r="AG86" s="128">
        <f t="shared" si="38"/>
        <v>0</v>
      </c>
      <c r="AH86" s="146"/>
      <c r="AI86" s="129"/>
      <c r="AJ86" s="128">
        <f t="shared" si="39"/>
        <v>0</v>
      </c>
      <c r="AK86" s="16"/>
      <c r="AL86" s="15">
        <f t="shared" si="40"/>
        <v>0</v>
      </c>
      <c r="AM86" s="15">
        <f t="shared" si="41"/>
        <v>0</v>
      </c>
      <c r="AN86" s="15">
        <f t="shared" si="41"/>
        <v>0</v>
      </c>
      <c r="AO86" s="15">
        <f t="shared" si="41"/>
        <v>0</v>
      </c>
      <c r="AP86" s="18">
        <f t="shared" si="41"/>
        <v>0</v>
      </c>
      <c r="AQ86" s="32"/>
      <c r="AR86" s="32"/>
      <c r="AS86" s="32"/>
      <c r="AT86" s="19"/>
      <c r="AU86" s="19"/>
      <c r="AV86" s="302">
        <f t="shared" si="0"/>
        <v>0</v>
      </c>
      <c r="AW86" s="302">
        <f t="shared" si="42"/>
        <v>0</v>
      </c>
      <c r="AX86" s="306" t="e">
        <f>#REF!-AW86</f>
        <v>#REF!</v>
      </c>
      <c r="AY86" s="453" t="e">
        <f t="shared" si="30"/>
        <v>#REF!</v>
      </c>
      <c r="AZ86" s="444" t="e">
        <f t="shared" si="29"/>
        <v>#REF!</v>
      </c>
    </row>
    <row r="87" spans="1:52" ht="18.75" hidden="1">
      <c r="A87" s="140"/>
      <c r="B87" s="182" t="s">
        <v>106</v>
      </c>
      <c r="C87" s="136"/>
      <c r="D87" s="137"/>
      <c r="E87" s="138"/>
      <c r="F87" s="138"/>
      <c r="G87" s="138"/>
      <c r="H87" s="138"/>
      <c r="I87" s="118">
        <v>24.8</v>
      </c>
      <c r="J87" s="139"/>
      <c r="K87" s="118">
        <f t="shared" si="31"/>
        <v>24.8</v>
      </c>
      <c r="L87" s="120"/>
      <c r="M87" s="122" t="s">
        <v>46</v>
      </c>
      <c r="N87" s="120"/>
      <c r="O87" s="122"/>
      <c r="P87" s="123"/>
      <c r="Q87" s="122">
        <f t="shared" si="43"/>
        <v>0</v>
      </c>
      <c r="R87" s="123"/>
      <c r="S87" s="144">
        <f t="shared" si="32"/>
        <v>0</v>
      </c>
      <c r="T87" s="125">
        <v>100</v>
      </c>
      <c r="U87" s="145" t="e">
        <f>W87+Y87+AA87+AC87+AE87+AG87+AJ87+#REF!+AL87</f>
        <v>#REF!</v>
      </c>
      <c r="V87" s="127"/>
      <c r="W87" s="145">
        <f t="shared" si="33"/>
        <v>0</v>
      </c>
      <c r="X87" s="129"/>
      <c r="Y87" s="145">
        <f t="shared" si="34"/>
        <v>0</v>
      </c>
      <c r="Z87" s="129"/>
      <c r="AA87" s="128">
        <f t="shared" si="35"/>
        <v>0</v>
      </c>
      <c r="AB87" s="129"/>
      <c r="AC87" s="131">
        <f t="shared" si="36"/>
        <v>0</v>
      </c>
      <c r="AD87" s="129"/>
      <c r="AE87" s="128">
        <f t="shared" si="37"/>
        <v>0</v>
      </c>
      <c r="AF87" s="129"/>
      <c r="AG87" s="128">
        <f t="shared" si="38"/>
        <v>0</v>
      </c>
      <c r="AH87" s="146"/>
      <c r="AI87" s="129"/>
      <c r="AJ87" s="128">
        <f t="shared" si="39"/>
        <v>0</v>
      </c>
      <c r="AK87" s="16"/>
      <c r="AL87" s="15">
        <f t="shared" si="40"/>
        <v>0</v>
      </c>
      <c r="AM87" s="15">
        <f t="shared" si="41"/>
        <v>0</v>
      </c>
      <c r="AN87" s="15">
        <f t="shared" si="41"/>
        <v>0</v>
      </c>
      <c r="AO87" s="15">
        <f t="shared" si="41"/>
        <v>0</v>
      </c>
      <c r="AP87" s="18">
        <f t="shared" si="41"/>
        <v>0</v>
      </c>
      <c r="AQ87" s="32"/>
      <c r="AR87" s="32"/>
      <c r="AS87" s="32"/>
      <c r="AT87" s="19"/>
      <c r="AU87" s="19"/>
      <c r="AV87" s="302">
        <f t="shared" si="0"/>
        <v>0</v>
      </c>
      <c r="AW87" s="302">
        <f t="shared" si="42"/>
        <v>0</v>
      </c>
      <c r="AX87" s="306" t="e">
        <f>#REF!-AW87</f>
        <v>#REF!</v>
      </c>
      <c r="AY87" s="453" t="e">
        <f t="shared" si="30"/>
        <v>#REF!</v>
      </c>
      <c r="AZ87" s="444" t="e">
        <f t="shared" si="29"/>
        <v>#REF!</v>
      </c>
    </row>
    <row r="88" spans="1:52" ht="18.75" hidden="1">
      <c r="A88" s="140"/>
      <c r="B88" s="182"/>
      <c r="C88" s="136"/>
      <c r="D88" s="137"/>
      <c r="E88" s="138"/>
      <c r="F88" s="138"/>
      <c r="G88" s="138"/>
      <c r="H88" s="138"/>
      <c r="I88" s="118"/>
      <c r="J88" s="139"/>
      <c r="K88" s="118"/>
      <c r="L88" s="120"/>
      <c r="M88" s="122"/>
      <c r="N88" s="120"/>
      <c r="O88" s="122"/>
      <c r="P88" s="123"/>
      <c r="Q88" s="122"/>
      <c r="R88" s="123"/>
      <c r="S88" s="144"/>
      <c r="T88" s="125"/>
      <c r="U88" s="145"/>
      <c r="V88" s="127"/>
      <c r="W88" s="145"/>
      <c r="X88" s="129"/>
      <c r="Y88" s="145"/>
      <c r="Z88" s="129"/>
      <c r="AA88" s="128"/>
      <c r="AB88" s="129"/>
      <c r="AC88" s="131"/>
      <c r="AD88" s="129"/>
      <c r="AE88" s="128"/>
      <c r="AF88" s="129"/>
      <c r="AG88" s="128"/>
      <c r="AH88" s="146"/>
      <c r="AI88" s="129"/>
      <c r="AJ88" s="128"/>
      <c r="AK88" s="16"/>
      <c r="AL88" s="15"/>
      <c r="AM88" s="15"/>
      <c r="AN88" s="15"/>
      <c r="AO88" s="15"/>
      <c r="AP88" s="18"/>
      <c r="AQ88" s="32"/>
      <c r="AR88" s="32"/>
      <c r="AS88" s="32"/>
      <c r="AT88" s="19"/>
      <c r="AU88" s="19"/>
      <c r="AV88" s="302">
        <f t="shared" si="0"/>
        <v>0</v>
      </c>
      <c r="AW88" s="302">
        <f t="shared" si="42"/>
        <v>0</v>
      </c>
      <c r="AX88" s="306" t="e">
        <f>#REF!-AW88</f>
        <v>#REF!</v>
      </c>
      <c r="AY88" s="453" t="e">
        <f t="shared" si="30"/>
        <v>#REF!</v>
      </c>
      <c r="AZ88" s="444" t="e">
        <f t="shared" si="29"/>
        <v>#REF!</v>
      </c>
    </row>
    <row r="89" spans="1:52" ht="18.75" hidden="1">
      <c r="A89" s="140" t="s">
        <v>107</v>
      </c>
      <c r="B89" s="114" t="s">
        <v>108</v>
      </c>
      <c r="C89" s="136">
        <v>302.4</v>
      </c>
      <c r="D89" s="137"/>
      <c r="E89" s="138"/>
      <c r="F89" s="138"/>
      <c r="G89" s="138"/>
      <c r="H89" s="138"/>
      <c r="I89" s="118"/>
      <c r="J89" s="139">
        <v>100</v>
      </c>
      <c r="K89" s="118">
        <f>I89-C89</f>
        <v>-302.4</v>
      </c>
      <c r="L89" s="120">
        <v>144</v>
      </c>
      <c r="M89" s="122" t="s">
        <v>46</v>
      </c>
      <c r="N89" s="120">
        <v>144</v>
      </c>
      <c r="O89" s="122"/>
      <c r="P89" s="123">
        <v>100</v>
      </c>
      <c r="Q89" s="122">
        <f>O89*P89/100</f>
        <v>0</v>
      </c>
      <c r="R89" s="123">
        <v>100</v>
      </c>
      <c r="S89" s="144">
        <f>O89*P89/100</f>
        <v>0</v>
      </c>
      <c r="T89" s="125"/>
      <c r="U89" s="145" t="e">
        <f>W89+Y89+AA89+AC89+AE89+AG89+AJ89+#REF!+AL89</f>
        <v>#REF!</v>
      </c>
      <c r="V89" s="127"/>
      <c r="W89" s="145">
        <f>V89*T89/100</f>
        <v>0</v>
      </c>
      <c r="X89" s="129"/>
      <c r="Y89" s="145">
        <f>X89*T89/100</f>
        <v>0</v>
      </c>
      <c r="Z89" s="129"/>
      <c r="AA89" s="128">
        <f>Z89*T89/100</f>
        <v>0</v>
      </c>
      <c r="AB89" s="129"/>
      <c r="AC89" s="131">
        <f>AB89*T89/100</f>
        <v>0</v>
      </c>
      <c r="AD89" s="129"/>
      <c r="AE89" s="128">
        <f>AD89*T89/100</f>
        <v>0</v>
      </c>
      <c r="AF89" s="129"/>
      <c r="AG89" s="128">
        <f>AF89*T89/100</f>
        <v>0</v>
      </c>
      <c r="AH89" s="146"/>
      <c r="AI89" s="129"/>
      <c r="AJ89" s="128">
        <f>AI89*T89/100</f>
        <v>0</v>
      </c>
      <c r="AK89" s="16"/>
      <c r="AL89" s="15">
        <f>AK89*T89/100</f>
        <v>0</v>
      </c>
      <c r="AM89" s="15">
        <f>AL89*W89/100</f>
        <v>0</v>
      </c>
      <c r="AN89" s="15">
        <f>AM89*X89/100</f>
        <v>0</v>
      </c>
      <c r="AO89" s="15">
        <f>AN89*Y89/100</f>
        <v>0</v>
      </c>
      <c r="AP89" s="18">
        <f>AO89*Z89/100</f>
        <v>0</v>
      </c>
      <c r="AQ89" s="32"/>
      <c r="AR89" s="32"/>
      <c r="AS89" s="32"/>
      <c r="AT89" s="19"/>
      <c r="AU89" s="19"/>
      <c r="AV89" s="302">
        <f t="shared" si="0"/>
        <v>0</v>
      </c>
      <c r="AW89" s="302">
        <f t="shared" si="42"/>
        <v>0</v>
      </c>
      <c r="AX89" s="306" t="e">
        <f>#REF!-AW89</f>
        <v>#REF!</v>
      </c>
      <c r="AY89" s="453" t="e">
        <f t="shared" si="30"/>
        <v>#REF!</v>
      </c>
      <c r="AZ89" s="444" t="e">
        <f t="shared" si="29"/>
        <v>#REF!</v>
      </c>
    </row>
    <row r="90" spans="1:52" ht="18.75" hidden="1">
      <c r="A90" s="140"/>
      <c r="B90" s="114"/>
      <c r="C90" s="136"/>
      <c r="D90" s="137"/>
      <c r="E90" s="138"/>
      <c r="F90" s="138"/>
      <c r="G90" s="138"/>
      <c r="H90" s="138"/>
      <c r="I90" s="118"/>
      <c r="J90" s="139"/>
      <c r="K90" s="118"/>
      <c r="L90" s="120"/>
      <c r="M90" s="122"/>
      <c r="N90" s="120"/>
      <c r="O90" s="122"/>
      <c r="P90" s="123"/>
      <c r="Q90" s="122"/>
      <c r="R90" s="123"/>
      <c r="S90" s="144"/>
      <c r="T90" s="125"/>
      <c r="U90" s="145"/>
      <c r="V90" s="127"/>
      <c r="W90" s="145"/>
      <c r="X90" s="129"/>
      <c r="Y90" s="145"/>
      <c r="Z90" s="129"/>
      <c r="AA90" s="128"/>
      <c r="AB90" s="129"/>
      <c r="AC90" s="131"/>
      <c r="AD90" s="129"/>
      <c r="AE90" s="128"/>
      <c r="AF90" s="129"/>
      <c r="AG90" s="128"/>
      <c r="AH90" s="146"/>
      <c r="AI90" s="129"/>
      <c r="AJ90" s="128"/>
      <c r="AK90" s="16"/>
      <c r="AL90" s="15"/>
      <c r="AM90" s="15"/>
      <c r="AN90" s="15"/>
      <c r="AO90" s="15"/>
      <c r="AP90" s="18"/>
      <c r="AQ90" s="32"/>
      <c r="AR90" s="32"/>
      <c r="AS90" s="32"/>
      <c r="AT90" s="19"/>
      <c r="AU90" s="19"/>
      <c r="AV90" s="302">
        <f t="shared" si="0"/>
        <v>0</v>
      </c>
      <c r="AW90" s="302">
        <f t="shared" si="42"/>
        <v>0</v>
      </c>
      <c r="AX90" s="306" t="e">
        <f>#REF!-AW90</f>
        <v>#REF!</v>
      </c>
      <c r="AY90" s="453" t="e">
        <f t="shared" si="30"/>
        <v>#REF!</v>
      </c>
      <c r="AZ90" s="444" t="e">
        <f t="shared" si="29"/>
        <v>#REF!</v>
      </c>
    </row>
    <row r="91" spans="1:52" ht="37.5" hidden="1">
      <c r="A91" s="140" t="s">
        <v>109</v>
      </c>
      <c r="B91" s="114" t="s">
        <v>110</v>
      </c>
      <c r="C91" s="136">
        <v>10900</v>
      </c>
      <c r="D91" s="137"/>
      <c r="E91" s="138"/>
      <c r="F91" s="138"/>
      <c r="G91" s="138"/>
      <c r="H91" s="138"/>
      <c r="I91" s="118"/>
      <c r="J91" s="139">
        <v>100</v>
      </c>
      <c r="K91" s="118">
        <f>I91-C91</f>
        <v>-10900</v>
      </c>
      <c r="L91" s="120">
        <v>11566.5</v>
      </c>
      <c r="M91" s="122" t="s">
        <v>46</v>
      </c>
      <c r="N91" s="120">
        <v>11566.5</v>
      </c>
      <c r="O91" s="122">
        <v>16800</v>
      </c>
      <c r="P91" s="123">
        <v>100</v>
      </c>
      <c r="Q91" s="122">
        <f>O91*P91/100</f>
        <v>16800</v>
      </c>
      <c r="R91" s="123">
        <v>100</v>
      </c>
      <c r="S91" s="144">
        <f>O91*P91/100</f>
        <v>16800</v>
      </c>
      <c r="T91" s="125"/>
      <c r="U91" s="145" t="e">
        <f>W91+Y91+AA91+AC91+AE91+AG91+AJ91+#REF!+AL91</f>
        <v>#REF!</v>
      </c>
      <c r="V91" s="127"/>
      <c r="W91" s="145">
        <f>V91*T91/100</f>
        <v>0</v>
      </c>
      <c r="X91" s="129"/>
      <c r="Y91" s="145">
        <f>X91*T91/100</f>
        <v>0</v>
      </c>
      <c r="Z91" s="129"/>
      <c r="AA91" s="128">
        <f>Z91*T91/100</f>
        <v>0</v>
      </c>
      <c r="AB91" s="129"/>
      <c r="AC91" s="131">
        <f>AB91*T91/100</f>
        <v>0</v>
      </c>
      <c r="AD91" s="129"/>
      <c r="AE91" s="128">
        <f>AD91*T91/100</f>
        <v>0</v>
      </c>
      <c r="AF91" s="129"/>
      <c r="AG91" s="128">
        <f>AF91*T91/100</f>
        <v>0</v>
      </c>
      <c r="AH91" s="146"/>
      <c r="AI91" s="129"/>
      <c r="AJ91" s="128">
        <f>AI91*T91/100</f>
        <v>0</v>
      </c>
      <c r="AK91" s="16"/>
      <c r="AL91" s="15">
        <f>AK91*T91/100</f>
        <v>0</v>
      </c>
      <c r="AM91" s="15">
        <f>AL91*W91/100</f>
        <v>0</v>
      </c>
      <c r="AN91" s="15">
        <f>AM91*X91/100</f>
        <v>0</v>
      </c>
      <c r="AO91" s="15">
        <f>AN91*Y91/100</f>
        <v>0</v>
      </c>
      <c r="AP91" s="18">
        <f>AO91*Z91/100</f>
        <v>0</v>
      </c>
      <c r="AQ91" s="32"/>
      <c r="AR91" s="32"/>
      <c r="AS91" s="32"/>
      <c r="AT91" s="19"/>
      <c r="AU91" s="19"/>
      <c r="AV91" s="302">
        <f aca="true" t="shared" si="44" ref="AV91:AV97">AP91+AQ91</f>
        <v>0</v>
      </c>
      <c r="AW91" s="302">
        <f t="shared" si="42"/>
        <v>0</v>
      </c>
      <c r="AX91" s="306" t="e">
        <f>#REF!-AW91</f>
        <v>#REF!</v>
      </c>
      <c r="AY91" s="453" t="e">
        <f t="shared" si="30"/>
        <v>#REF!</v>
      </c>
      <c r="AZ91" s="444" t="e">
        <f t="shared" si="29"/>
        <v>#REF!</v>
      </c>
    </row>
    <row r="92" spans="1:52" ht="18.75" hidden="1">
      <c r="A92" s="140"/>
      <c r="B92" s="114"/>
      <c r="C92" s="136"/>
      <c r="D92" s="137"/>
      <c r="E92" s="138"/>
      <c r="F92" s="138"/>
      <c r="G92" s="138"/>
      <c r="H92" s="138"/>
      <c r="I92" s="118"/>
      <c r="J92" s="139"/>
      <c r="K92" s="118"/>
      <c r="L92" s="120"/>
      <c r="M92" s="122"/>
      <c r="N92" s="120"/>
      <c r="O92" s="122"/>
      <c r="P92" s="123"/>
      <c r="Q92" s="122"/>
      <c r="R92" s="123"/>
      <c r="S92" s="144"/>
      <c r="T92" s="125"/>
      <c r="U92" s="145"/>
      <c r="V92" s="127"/>
      <c r="W92" s="145"/>
      <c r="X92" s="129"/>
      <c r="Y92" s="145"/>
      <c r="Z92" s="129"/>
      <c r="AA92" s="128"/>
      <c r="AB92" s="129"/>
      <c r="AC92" s="131"/>
      <c r="AD92" s="129"/>
      <c r="AE92" s="128"/>
      <c r="AF92" s="129"/>
      <c r="AG92" s="128"/>
      <c r="AH92" s="146"/>
      <c r="AI92" s="129"/>
      <c r="AJ92" s="128"/>
      <c r="AK92" s="16"/>
      <c r="AL92" s="15"/>
      <c r="AM92" s="15"/>
      <c r="AN92" s="15"/>
      <c r="AO92" s="15"/>
      <c r="AP92" s="18"/>
      <c r="AQ92" s="32"/>
      <c r="AR92" s="32"/>
      <c r="AS92" s="32"/>
      <c r="AT92" s="19"/>
      <c r="AU92" s="19"/>
      <c r="AV92" s="302">
        <f t="shared" si="44"/>
        <v>0</v>
      </c>
      <c r="AW92" s="302">
        <f t="shared" si="42"/>
        <v>0</v>
      </c>
      <c r="AX92" s="306" t="e">
        <f>#REF!-AW92</f>
        <v>#REF!</v>
      </c>
      <c r="AY92" s="453" t="e">
        <f t="shared" si="30"/>
        <v>#REF!</v>
      </c>
      <c r="AZ92" s="444" t="e">
        <f t="shared" si="29"/>
        <v>#REF!</v>
      </c>
    </row>
    <row r="93" spans="1:52" ht="18.75" hidden="1">
      <c r="A93" s="140" t="s">
        <v>111</v>
      </c>
      <c r="B93" s="114" t="s">
        <v>112</v>
      </c>
      <c r="C93" s="136">
        <f>7900+900</f>
        <v>8800</v>
      </c>
      <c r="D93" s="137"/>
      <c r="E93" s="138"/>
      <c r="F93" s="138"/>
      <c r="G93" s="138"/>
      <c r="H93" s="138"/>
      <c r="I93" s="118"/>
      <c r="J93" s="139">
        <v>100</v>
      </c>
      <c r="K93" s="118">
        <f>I93-C93</f>
        <v>-8800</v>
      </c>
      <c r="L93" s="120">
        <v>10000</v>
      </c>
      <c r="M93" s="122" t="s">
        <v>46</v>
      </c>
      <c r="N93" s="120">
        <v>10000</v>
      </c>
      <c r="O93" s="122">
        <v>10521.6</v>
      </c>
      <c r="P93" s="123">
        <v>100</v>
      </c>
      <c r="Q93" s="122">
        <f>O93*P93/100</f>
        <v>10521.6</v>
      </c>
      <c r="R93" s="123">
        <v>100</v>
      </c>
      <c r="S93" s="144">
        <f>O93*P93/100</f>
        <v>10521.6</v>
      </c>
      <c r="T93" s="125"/>
      <c r="U93" s="145" t="e">
        <f>W93+Y93+AA93+AC93+AE93+AG93+AJ93+#REF!+AL93</f>
        <v>#REF!</v>
      </c>
      <c r="V93" s="127"/>
      <c r="W93" s="145">
        <f>V93*T93/100</f>
        <v>0</v>
      </c>
      <c r="X93" s="129"/>
      <c r="Y93" s="145">
        <f>X93*T93/100</f>
        <v>0</v>
      </c>
      <c r="Z93" s="129"/>
      <c r="AA93" s="128">
        <f>Z93*T93/100</f>
        <v>0</v>
      </c>
      <c r="AB93" s="129"/>
      <c r="AC93" s="131">
        <f>AB93*T93/100</f>
        <v>0</v>
      </c>
      <c r="AD93" s="129"/>
      <c r="AE93" s="128">
        <f>AD93*T93/100</f>
        <v>0</v>
      </c>
      <c r="AF93" s="129"/>
      <c r="AG93" s="128">
        <f>AF93*T93/100</f>
        <v>0</v>
      </c>
      <c r="AH93" s="146"/>
      <c r="AI93" s="129"/>
      <c r="AJ93" s="128">
        <f>AI93*T93/100</f>
        <v>0</v>
      </c>
      <c r="AK93" s="16"/>
      <c r="AL93" s="15">
        <f>AK93*T93/100</f>
        <v>0</v>
      </c>
      <c r="AM93" s="15">
        <f>AL93*W93/100</f>
        <v>0</v>
      </c>
      <c r="AN93" s="15">
        <f>AM93*X93/100</f>
        <v>0</v>
      </c>
      <c r="AO93" s="15">
        <f>AN93*Y93/100</f>
        <v>0</v>
      </c>
      <c r="AP93" s="18">
        <f>AO93*Z93/100</f>
        <v>0</v>
      </c>
      <c r="AQ93" s="32"/>
      <c r="AR93" s="32"/>
      <c r="AS93" s="32"/>
      <c r="AT93" s="19"/>
      <c r="AU93" s="19"/>
      <c r="AV93" s="302">
        <f t="shared" si="44"/>
        <v>0</v>
      </c>
      <c r="AW93" s="302">
        <f t="shared" si="42"/>
        <v>0</v>
      </c>
      <c r="AX93" s="306" t="e">
        <f>#REF!-AW93</f>
        <v>#REF!</v>
      </c>
      <c r="AY93" s="453" t="e">
        <f t="shared" si="30"/>
        <v>#REF!</v>
      </c>
      <c r="AZ93" s="444" t="e">
        <f t="shared" si="29"/>
        <v>#REF!</v>
      </c>
    </row>
    <row r="94" spans="1:52" ht="18.75" hidden="1">
      <c r="A94" s="140"/>
      <c r="B94" s="114"/>
      <c r="C94" s="136"/>
      <c r="D94" s="137"/>
      <c r="E94" s="138"/>
      <c r="F94" s="138"/>
      <c r="G94" s="138"/>
      <c r="H94" s="138"/>
      <c r="I94" s="118"/>
      <c r="J94" s="139"/>
      <c r="K94" s="118"/>
      <c r="L94" s="120"/>
      <c r="M94" s="120"/>
      <c r="N94" s="120"/>
      <c r="O94" s="122"/>
      <c r="P94" s="123"/>
      <c r="Q94" s="122"/>
      <c r="R94" s="123"/>
      <c r="S94" s="144"/>
      <c r="T94" s="125"/>
      <c r="U94" s="145"/>
      <c r="V94" s="127"/>
      <c r="W94" s="145"/>
      <c r="X94" s="129"/>
      <c r="Y94" s="145"/>
      <c r="Z94" s="129"/>
      <c r="AA94" s="128"/>
      <c r="AB94" s="129"/>
      <c r="AC94" s="131"/>
      <c r="AD94" s="129"/>
      <c r="AE94" s="128"/>
      <c r="AF94" s="129"/>
      <c r="AG94" s="128"/>
      <c r="AH94" s="146"/>
      <c r="AI94" s="129"/>
      <c r="AJ94" s="128"/>
      <c r="AK94" s="16"/>
      <c r="AL94" s="15"/>
      <c r="AM94" s="15"/>
      <c r="AN94" s="15"/>
      <c r="AO94" s="15"/>
      <c r="AP94" s="18"/>
      <c r="AQ94" s="32"/>
      <c r="AR94" s="32"/>
      <c r="AS94" s="32"/>
      <c r="AT94" s="19"/>
      <c r="AU94" s="19"/>
      <c r="AV94" s="302">
        <f t="shared" si="44"/>
        <v>0</v>
      </c>
      <c r="AW94" s="302">
        <f t="shared" si="42"/>
        <v>0</v>
      </c>
      <c r="AX94" s="306" t="e">
        <f>#REF!-AW94</f>
        <v>#REF!</v>
      </c>
      <c r="AY94" s="453" t="e">
        <f t="shared" si="30"/>
        <v>#REF!</v>
      </c>
      <c r="AZ94" s="444" t="e">
        <f t="shared" si="29"/>
        <v>#REF!</v>
      </c>
    </row>
    <row r="95" spans="1:52" ht="18.75" hidden="1">
      <c r="A95" s="140" t="s">
        <v>113</v>
      </c>
      <c r="B95" s="114" t="s">
        <v>114</v>
      </c>
      <c r="C95" s="136"/>
      <c r="D95" s="137"/>
      <c r="E95" s="138"/>
      <c r="F95" s="138"/>
      <c r="G95" s="138"/>
      <c r="H95" s="138"/>
      <c r="I95" s="118"/>
      <c r="J95" s="139"/>
      <c r="K95" s="118">
        <f>I95-C95</f>
        <v>0</v>
      </c>
      <c r="L95" s="120">
        <v>1273.7</v>
      </c>
      <c r="M95" s="123" t="s">
        <v>46</v>
      </c>
      <c r="N95" s="120">
        <v>1273.7</v>
      </c>
      <c r="O95" s="122"/>
      <c r="P95" s="123">
        <v>100</v>
      </c>
      <c r="Q95" s="122">
        <f>O95*P95/100</f>
        <v>0</v>
      </c>
      <c r="R95" s="123">
        <v>100</v>
      </c>
      <c r="S95" s="144">
        <f>O95*P95/100</f>
        <v>0</v>
      </c>
      <c r="T95" s="125"/>
      <c r="U95" s="145" t="e">
        <f>W95+Y95+AA95+AC95+AE95+AG95+AJ95+#REF!+AL95</f>
        <v>#REF!</v>
      </c>
      <c r="V95" s="127"/>
      <c r="W95" s="145">
        <f>V95*T95/100</f>
        <v>0</v>
      </c>
      <c r="X95" s="129"/>
      <c r="Y95" s="145">
        <f>X95*T95/100</f>
        <v>0</v>
      </c>
      <c r="Z95" s="129"/>
      <c r="AA95" s="128">
        <f>Z95*T95/100</f>
        <v>0</v>
      </c>
      <c r="AB95" s="129"/>
      <c r="AC95" s="131">
        <f>AB95*T95/100</f>
        <v>0</v>
      </c>
      <c r="AD95" s="129"/>
      <c r="AE95" s="128">
        <f>AD95*T95/100</f>
        <v>0</v>
      </c>
      <c r="AF95" s="129"/>
      <c r="AG95" s="128">
        <f>AF95*T95/100</f>
        <v>0</v>
      </c>
      <c r="AH95" s="146"/>
      <c r="AI95" s="129"/>
      <c r="AJ95" s="128">
        <f>AI95*T95/100</f>
        <v>0</v>
      </c>
      <c r="AK95" s="16"/>
      <c r="AL95" s="15">
        <f>AK95*T95/100</f>
        <v>0</v>
      </c>
      <c r="AM95" s="15">
        <f>AL95*W95/100</f>
        <v>0</v>
      </c>
      <c r="AN95" s="15">
        <f>AM95*X95/100</f>
        <v>0</v>
      </c>
      <c r="AO95" s="15">
        <f>AN95*Y95/100</f>
        <v>0</v>
      </c>
      <c r="AP95" s="18">
        <f>AO95*Z95/100</f>
        <v>0</v>
      </c>
      <c r="AQ95" s="32"/>
      <c r="AR95" s="32"/>
      <c r="AS95" s="32"/>
      <c r="AT95" s="19"/>
      <c r="AU95" s="19"/>
      <c r="AV95" s="302">
        <f t="shared" si="44"/>
        <v>0</v>
      </c>
      <c r="AW95" s="302">
        <f t="shared" si="42"/>
        <v>0</v>
      </c>
      <c r="AX95" s="306" t="e">
        <f>#REF!-AW95</f>
        <v>#REF!</v>
      </c>
      <c r="AY95" s="453" t="e">
        <f t="shared" si="30"/>
        <v>#REF!</v>
      </c>
      <c r="AZ95" s="444" t="e">
        <f t="shared" si="29"/>
        <v>#REF!</v>
      </c>
    </row>
    <row r="96" spans="1:52" ht="18.75" hidden="1">
      <c r="A96" s="140"/>
      <c r="B96" s="155"/>
      <c r="C96" s="183"/>
      <c r="D96" s="184"/>
      <c r="E96" s="185"/>
      <c r="F96" s="185"/>
      <c r="G96" s="185"/>
      <c r="H96" s="185"/>
      <c r="I96" s="118"/>
      <c r="J96" s="186"/>
      <c r="K96" s="118"/>
      <c r="L96" s="120"/>
      <c r="M96" s="123"/>
      <c r="N96" s="120"/>
      <c r="O96" s="122"/>
      <c r="P96" s="123"/>
      <c r="Q96" s="122"/>
      <c r="R96" s="123"/>
      <c r="S96" s="144"/>
      <c r="T96" s="125"/>
      <c r="U96" s="145"/>
      <c r="V96" s="127"/>
      <c r="W96" s="145"/>
      <c r="X96" s="129"/>
      <c r="Y96" s="145"/>
      <c r="Z96" s="129"/>
      <c r="AA96" s="128"/>
      <c r="AB96" s="129"/>
      <c r="AC96" s="131"/>
      <c r="AD96" s="129"/>
      <c r="AE96" s="128"/>
      <c r="AF96" s="129"/>
      <c r="AG96" s="128"/>
      <c r="AH96" s="146"/>
      <c r="AI96" s="129"/>
      <c r="AJ96" s="128"/>
      <c r="AK96" s="16"/>
      <c r="AL96" s="15"/>
      <c r="AM96" s="15"/>
      <c r="AN96" s="15"/>
      <c r="AO96" s="15"/>
      <c r="AP96" s="18"/>
      <c r="AQ96" s="32"/>
      <c r="AR96" s="32"/>
      <c r="AS96" s="32"/>
      <c r="AT96" s="19"/>
      <c r="AU96" s="19"/>
      <c r="AV96" s="302">
        <f t="shared" si="44"/>
        <v>0</v>
      </c>
      <c r="AW96" s="302">
        <f t="shared" si="42"/>
        <v>0</v>
      </c>
      <c r="AX96" s="306" t="e">
        <f>#REF!-AW96</f>
        <v>#REF!</v>
      </c>
      <c r="AY96" s="453" t="e">
        <f t="shared" si="30"/>
        <v>#REF!</v>
      </c>
      <c r="AZ96" s="444" t="e">
        <f t="shared" si="29"/>
        <v>#REF!</v>
      </c>
    </row>
    <row r="97" spans="1:52" ht="37.5" hidden="1">
      <c r="A97" s="187" t="s">
        <v>115</v>
      </c>
      <c r="B97" s="155" t="s">
        <v>116</v>
      </c>
      <c r="C97" s="183">
        <v>32000</v>
      </c>
      <c r="D97" s="184"/>
      <c r="E97" s="185"/>
      <c r="F97" s="185"/>
      <c r="G97" s="185"/>
      <c r="H97" s="185"/>
      <c r="I97" s="188"/>
      <c r="J97" s="186"/>
      <c r="K97" s="188">
        <f>I97-C97</f>
        <v>-32000</v>
      </c>
      <c r="L97" s="189"/>
      <c r="M97" s="190">
        <v>0</v>
      </c>
      <c r="N97" s="189"/>
      <c r="O97" s="191">
        <v>105000</v>
      </c>
      <c r="P97" s="190">
        <v>40</v>
      </c>
      <c r="Q97" s="191">
        <f>O97*P97/100</f>
        <v>42000</v>
      </c>
      <c r="R97" s="190">
        <v>40</v>
      </c>
      <c r="S97" s="192">
        <f>O97*P97/100</f>
        <v>42000</v>
      </c>
      <c r="T97" s="193"/>
      <c r="U97" s="194" t="e">
        <f>W97+Y97+AA97+AC97+AE97+AG97+AJ97+#REF!+AL97</f>
        <v>#REF!</v>
      </c>
      <c r="V97" s="195"/>
      <c r="W97" s="194">
        <f>V97*T97/100</f>
        <v>0</v>
      </c>
      <c r="X97" s="196"/>
      <c r="Y97" s="194">
        <f>X97*T97/100</f>
        <v>0</v>
      </c>
      <c r="Z97" s="196"/>
      <c r="AA97" s="197">
        <f>Z97*T97/100</f>
        <v>0</v>
      </c>
      <c r="AB97" s="196"/>
      <c r="AC97" s="198">
        <f>AB97*T97/100</f>
        <v>0</v>
      </c>
      <c r="AD97" s="196"/>
      <c r="AE97" s="197">
        <f>AD97*T97/100</f>
        <v>0</v>
      </c>
      <c r="AF97" s="196"/>
      <c r="AG97" s="197">
        <f>AF97*T97/100</f>
        <v>0</v>
      </c>
      <c r="AH97" s="199"/>
      <c r="AI97" s="196"/>
      <c r="AJ97" s="197">
        <f>AI97*T97/100</f>
        <v>0</v>
      </c>
      <c r="AK97" s="27"/>
      <c r="AL97" s="28">
        <f>AK97*T97/100</f>
        <v>0</v>
      </c>
      <c r="AM97" s="28">
        <f>AL97*W97/100</f>
        <v>0</v>
      </c>
      <c r="AN97" s="28">
        <f>AM97*X97/100</f>
        <v>0</v>
      </c>
      <c r="AO97" s="28">
        <f>AN97*Y97/100</f>
        <v>0</v>
      </c>
      <c r="AP97" s="29">
        <f>AO97*Z97/100</f>
        <v>0</v>
      </c>
      <c r="AQ97" s="32"/>
      <c r="AR97" s="32"/>
      <c r="AS97" s="32"/>
      <c r="AT97" s="19"/>
      <c r="AU97" s="19"/>
      <c r="AV97" s="302">
        <f t="shared" si="44"/>
        <v>0</v>
      </c>
      <c r="AW97" s="302">
        <f t="shared" si="42"/>
        <v>0</v>
      </c>
      <c r="AX97" s="306" t="e">
        <f>#REF!-AW97</f>
        <v>#REF!</v>
      </c>
      <c r="AY97" s="453" t="e">
        <f t="shared" si="30"/>
        <v>#REF!</v>
      </c>
      <c r="AZ97" s="444" t="e">
        <f t="shared" si="29"/>
        <v>#REF!</v>
      </c>
    </row>
    <row r="98" spans="1:52" ht="56.25">
      <c r="A98" s="140" t="s">
        <v>162</v>
      </c>
      <c r="B98" s="200" t="s">
        <v>136</v>
      </c>
      <c r="C98" s="201"/>
      <c r="D98" s="202"/>
      <c r="E98" s="203"/>
      <c r="F98" s="203"/>
      <c r="G98" s="203"/>
      <c r="H98" s="203"/>
      <c r="I98" s="204"/>
      <c r="J98" s="205"/>
      <c r="K98" s="204"/>
      <c r="L98" s="206"/>
      <c r="M98" s="207"/>
      <c r="N98" s="206"/>
      <c r="O98" s="208"/>
      <c r="P98" s="207"/>
      <c r="Q98" s="208"/>
      <c r="R98" s="207"/>
      <c r="S98" s="209"/>
      <c r="T98" s="210"/>
      <c r="U98" s="211"/>
      <c r="V98" s="212"/>
      <c r="W98" s="211"/>
      <c r="X98" s="213"/>
      <c r="Y98" s="211"/>
      <c r="Z98" s="213"/>
      <c r="AA98" s="214"/>
      <c r="AB98" s="213"/>
      <c r="AC98" s="215"/>
      <c r="AD98" s="213"/>
      <c r="AE98" s="214"/>
      <c r="AF98" s="213"/>
      <c r="AG98" s="214"/>
      <c r="AH98" s="216"/>
      <c r="AI98" s="217"/>
      <c r="AJ98" s="218"/>
      <c r="AK98" s="49"/>
      <c r="AL98" s="50"/>
      <c r="AM98" s="50">
        <v>158311</v>
      </c>
      <c r="AN98" s="50">
        <v>158311</v>
      </c>
      <c r="AO98" s="50">
        <v>158311</v>
      </c>
      <c r="AP98" s="47">
        <v>158311</v>
      </c>
      <c r="AQ98" s="41">
        <v>325000</v>
      </c>
      <c r="AR98" s="41">
        <v>325000</v>
      </c>
      <c r="AS98" s="41">
        <v>325000</v>
      </c>
      <c r="AT98" s="39">
        <v>325000</v>
      </c>
      <c r="AU98" s="39"/>
      <c r="AV98" s="302">
        <v>14443357</v>
      </c>
      <c r="AW98" s="302">
        <f>3000000+4200000</f>
        <v>7200000</v>
      </c>
      <c r="AX98" s="306">
        <v>6088076.95</v>
      </c>
      <c r="AY98" s="453">
        <f t="shared" si="30"/>
        <v>-1111923.0499999998</v>
      </c>
      <c r="AZ98" s="444">
        <f t="shared" si="29"/>
        <v>84.55662430555556</v>
      </c>
    </row>
    <row r="99" spans="1:52" ht="37.5">
      <c r="A99" s="140" t="s">
        <v>163</v>
      </c>
      <c r="B99" s="449" t="s">
        <v>153</v>
      </c>
      <c r="C99" s="201"/>
      <c r="D99" s="202"/>
      <c r="E99" s="203"/>
      <c r="F99" s="203"/>
      <c r="G99" s="203"/>
      <c r="H99" s="203"/>
      <c r="I99" s="204"/>
      <c r="J99" s="205"/>
      <c r="K99" s="204"/>
      <c r="L99" s="206"/>
      <c r="M99" s="207"/>
      <c r="N99" s="206"/>
      <c r="O99" s="208"/>
      <c r="P99" s="207"/>
      <c r="Q99" s="208"/>
      <c r="R99" s="207"/>
      <c r="S99" s="209"/>
      <c r="T99" s="210"/>
      <c r="U99" s="211"/>
      <c r="V99" s="212"/>
      <c r="W99" s="211"/>
      <c r="X99" s="213"/>
      <c r="Y99" s="211"/>
      <c r="Z99" s="213"/>
      <c r="AA99" s="214"/>
      <c r="AB99" s="213"/>
      <c r="AC99" s="215"/>
      <c r="AD99" s="213"/>
      <c r="AE99" s="214"/>
      <c r="AF99" s="213"/>
      <c r="AG99" s="214"/>
      <c r="AH99" s="216"/>
      <c r="AI99" s="217"/>
      <c r="AJ99" s="218"/>
      <c r="AK99" s="33"/>
      <c r="AL99" s="50"/>
      <c r="AM99" s="50"/>
      <c r="AN99" s="50"/>
      <c r="AO99" s="50"/>
      <c r="AP99" s="47"/>
      <c r="AQ99" s="287"/>
      <c r="AR99" s="287"/>
      <c r="AS99" s="287"/>
      <c r="AT99" s="287"/>
      <c r="AU99" s="287"/>
      <c r="AV99" s="302">
        <v>722302</v>
      </c>
      <c r="AW99" s="302">
        <f>180570*2</f>
        <v>361140</v>
      </c>
      <c r="AX99" s="306">
        <v>0</v>
      </c>
      <c r="AY99" s="453">
        <f t="shared" si="30"/>
        <v>-361140</v>
      </c>
      <c r="AZ99" s="444"/>
    </row>
    <row r="100" spans="1:52" ht="76.5" customHeight="1" thickBot="1">
      <c r="A100" s="140" t="s">
        <v>164</v>
      </c>
      <c r="B100" s="449" t="s">
        <v>145</v>
      </c>
      <c r="C100" s="201"/>
      <c r="D100" s="202"/>
      <c r="E100" s="203"/>
      <c r="F100" s="203"/>
      <c r="G100" s="203"/>
      <c r="H100" s="203"/>
      <c r="I100" s="204"/>
      <c r="J100" s="205"/>
      <c r="K100" s="204"/>
      <c r="L100" s="206"/>
      <c r="M100" s="207"/>
      <c r="N100" s="206"/>
      <c r="O100" s="208"/>
      <c r="P100" s="207"/>
      <c r="Q100" s="208"/>
      <c r="R100" s="207"/>
      <c r="S100" s="209"/>
      <c r="T100" s="210"/>
      <c r="U100" s="211"/>
      <c r="V100" s="212"/>
      <c r="W100" s="211"/>
      <c r="X100" s="213"/>
      <c r="Y100" s="211"/>
      <c r="Z100" s="213"/>
      <c r="AA100" s="214"/>
      <c r="AB100" s="213"/>
      <c r="AC100" s="215"/>
      <c r="AD100" s="213"/>
      <c r="AE100" s="214"/>
      <c r="AF100" s="213"/>
      <c r="AG100" s="214"/>
      <c r="AH100" s="216"/>
      <c r="AI100" s="217"/>
      <c r="AJ100" s="218"/>
      <c r="AK100" s="33"/>
      <c r="AL100" s="50"/>
      <c r="AM100" s="50"/>
      <c r="AN100" s="50"/>
      <c r="AO100" s="50"/>
      <c r="AP100" s="47"/>
      <c r="AQ100" s="287"/>
      <c r="AR100" s="287"/>
      <c r="AS100" s="287"/>
      <c r="AT100" s="287"/>
      <c r="AU100" s="287"/>
      <c r="AV100" s="302">
        <v>28175686</v>
      </c>
      <c r="AW100" s="302">
        <f>12242994+4300000</f>
        <v>16542994</v>
      </c>
      <c r="AX100" s="306">
        <v>3689730.58</v>
      </c>
      <c r="AY100" s="453">
        <f>AX100-AW100</f>
        <v>-12853263.42</v>
      </c>
      <c r="AZ100" s="444">
        <f>AX100/AW100*100</f>
        <v>22.30388634608705</v>
      </c>
    </row>
    <row r="101" spans="1:52" ht="57" hidden="1" thickBot="1">
      <c r="A101" s="454" t="s">
        <v>165</v>
      </c>
      <c r="B101" s="455" t="s">
        <v>129</v>
      </c>
      <c r="C101" s="456"/>
      <c r="D101" s="457"/>
      <c r="E101" s="458"/>
      <c r="F101" s="458"/>
      <c r="G101" s="458"/>
      <c r="H101" s="458"/>
      <c r="I101" s="459"/>
      <c r="J101" s="460"/>
      <c r="K101" s="459"/>
      <c r="L101" s="461"/>
      <c r="M101" s="462"/>
      <c r="N101" s="461"/>
      <c r="O101" s="463"/>
      <c r="P101" s="462"/>
      <c r="Q101" s="463"/>
      <c r="R101" s="462"/>
      <c r="S101" s="464"/>
      <c r="T101" s="465"/>
      <c r="U101" s="466"/>
      <c r="V101" s="467"/>
      <c r="W101" s="466"/>
      <c r="X101" s="468"/>
      <c r="Y101" s="466"/>
      <c r="Z101" s="468"/>
      <c r="AA101" s="469"/>
      <c r="AB101" s="468"/>
      <c r="AC101" s="470"/>
      <c r="AD101" s="468"/>
      <c r="AE101" s="469"/>
      <c r="AF101" s="468"/>
      <c r="AG101" s="469"/>
      <c r="AH101" s="471"/>
      <c r="AI101" s="472"/>
      <c r="AJ101" s="473"/>
      <c r="AK101" s="474"/>
      <c r="AL101" s="475"/>
      <c r="AM101" s="475"/>
      <c r="AN101" s="475"/>
      <c r="AO101" s="475"/>
      <c r="AP101" s="476"/>
      <c r="AQ101" s="477"/>
      <c r="AR101" s="477"/>
      <c r="AS101" s="477">
        <v>22500</v>
      </c>
      <c r="AT101" s="477">
        <v>22500</v>
      </c>
      <c r="AU101" s="477"/>
      <c r="AV101" s="478">
        <v>0</v>
      </c>
      <c r="AW101" s="478">
        <v>0</v>
      </c>
      <c r="AX101" s="479">
        <v>0</v>
      </c>
      <c r="AY101" s="480">
        <v>0</v>
      </c>
      <c r="AZ101" s="481">
        <v>0</v>
      </c>
    </row>
    <row r="102" spans="1:52" ht="75">
      <c r="A102" s="434" t="s">
        <v>166</v>
      </c>
      <c r="B102" s="435" t="s">
        <v>138</v>
      </c>
      <c r="C102" s="201"/>
      <c r="D102" s="202"/>
      <c r="E102" s="203"/>
      <c r="F102" s="203"/>
      <c r="G102" s="203"/>
      <c r="H102" s="203"/>
      <c r="I102" s="204"/>
      <c r="J102" s="205"/>
      <c r="K102" s="204"/>
      <c r="L102" s="206"/>
      <c r="M102" s="207"/>
      <c r="N102" s="206"/>
      <c r="O102" s="208"/>
      <c r="P102" s="207"/>
      <c r="Q102" s="208"/>
      <c r="R102" s="207"/>
      <c r="S102" s="209"/>
      <c r="T102" s="210"/>
      <c r="U102" s="211"/>
      <c r="V102" s="212"/>
      <c r="W102" s="211"/>
      <c r="X102" s="213"/>
      <c r="Y102" s="211"/>
      <c r="Z102" s="213"/>
      <c r="AA102" s="214"/>
      <c r="AB102" s="213"/>
      <c r="AC102" s="215"/>
      <c r="AD102" s="213"/>
      <c r="AE102" s="214"/>
      <c r="AF102" s="213"/>
      <c r="AG102" s="214"/>
      <c r="AH102" s="216"/>
      <c r="AI102" s="217"/>
      <c r="AJ102" s="218"/>
      <c r="AK102" s="33"/>
      <c r="AL102" s="50"/>
      <c r="AM102" s="50"/>
      <c r="AN102" s="50"/>
      <c r="AO102" s="50"/>
      <c r="AP102" s="47"/>
      <c r="AQ102" s="287"/>
      <c r="AR102" s="287"/>
      <c r="AS102" s="287"/>
      <c r="AT102" s="287"/>
      <c r="AU102" s="287"/>
      <c r="AV102" s="322">
        <v>1000</v>
      </c>
      <c r="AW102" s="322">
        <v>0</v>
      </c>
      <c r="AX102" s="367">
        <v>0</v>
      </c>
      <c r="AY102" s="453">
        <f t="shared" si="30"/>
        <v>0</v>
      </c>
      <c r="AZ102" s="444"/>
    </row>
    <row r="103" spans="1:52" ht="18.75">
      <c r="A103" s="437" t="s">
        <v>167</v>
      </c>
      <c r="B103" s="438" t="s">
        <v>139</v>
      </c>
      <c r="C103" s="418"/>
      <c r="D103" s="419"/>
      <c r="E103" s="418"/>
      <c r="F103" s="418"/>
      <c r="G103" s="418"/>
      <c r="H103" s="418"/>
      <c r="I103" s="420"/>
      <c r="J103" s="419"/>
      <c r="K103" s="420"/>
      <c r="L103" s="421"/>
      <c r="M103" s="422"/>
      <c r="N103" s="421"/>
      <c r="O103" s="423"/>
      <c r="P103" s="422"/>
      <c r="Q103" s="423"/>
      <c r="R103" s="422"/>
      <c r="S103" s="424"/>
      <c r="T103" s="422"/>
      <c r="U103" s="424"/>
      <c r="V103" s="425"/>
      <c r="W103" s="424"/>
      <c r="X103" s="426"/>
      <c r="Y103" s="424"/>
      <c r="Z103" s="426"/>
      <c r="AA103" s="425"/>
      <c r="AB103" s="426"/>
      <c r="AC103" s="425"/>
      <c r="AD103" s="426"/>
      <c r="AE103" s="425"/>
      <c r="AF103" s="426"/>
      <c r="AG103" s="425"/>
      <c r="AH103" s="425"/>
      <c r="AI103" s="426"/>
      <c r="AJ103" s="425"/>
      <c r="AK103" s="32"/>
      <c r="AL103" s="427"/>
      <c r="AM103" s="427"/>
      <c r="AN103" s="427"/>
      <c r="AO103" s="427"/>
      <c r="AP103" s="427"/>
      <c r="AQ103" s="41"/>
      <c r="AR103" s="41"/>
      <c r="AS103" s="41"/>
      <c r="AT103" s="41"/>
      <c r="AU103" s="41"/>
      <c r="AV103" s="302">
        <v>1348000</v>
      </c>
      <c r="AW103" s="302">
        <f>AV103</f>
        <v>1348000</v>
      </c>
      <c r="AX103" s="325">
        <v>1353000</v>
      </c>
      <c r="AY103" s="453">
        <f>AX103-AW103</f>
        <v>5000</v>
      </c>
      <c r="AZ103" s="444">
        <f>AX103/AW103*100</f>
        <v>100.37091988130564</v>
      </c>
    </row>
    <row r="104" spans="1:52" ht="19.5" thickBot="1">
      <c r="A104" s="396"/>
      <c r="B104" s="397" t="s">
        <v>131</v>
      </c>
      <c r="C104" s="201"/>
      <c r="D104" s="202"/>
      <c r="E104" s="203"/>
      <c r="F104" s="203"/>
      <c r="G104" s="203"/>
      <c r="H104" s="203"/>
      <c r="I104" s="204"/>
      <c r="J104" s="205"/>
      <c r="K104" s="204"/>
      <c r="L104" s="206"/>
      <c r="M104" s="207"/>
      <c r="N104" s="206"/>
      <c r="O104" s="208"/>
      <c r="P104" s="207"/>
      <c r="Q104" s="208"/>
      <c r="R104" s="207"/>
      <c r="S104" s="209"/>
      <c r="T104" s="210"/>
      <c r="U104" s="211"/>
      <c r="V104" s="212"/>
      <c r="W104" s="211"/>
      <c r="X104" s="213"/>
      <c r="Y104" s="211"/>
      <c r="Z104" s="213"/>
      <c r="AA104" s="214"/>
      <c r="AB104" s="213"/>
      <c r="AC104" s="215"/>
      <c r="AD104" s="213"/>
      <c r="AE104" s="214"/>
      <c r="AF104" s="213"/>
      <c r="AG104" s="214"/>
      <c r="AH104" s="216"/>
      <c r="AI104" s="217"/>
      <c r="AJ104" s="218"/>
      <c r="AK104" s="33"/>
      <c r="AL104" s="50"/>
      <c r="AM104" s="50"/>
      <c r="AN104" s="50"/>
      <c r="AO104" s="50"/>
      <c r="AP104" s="47"/>
      <c r="AQ104" s="287"/>
      <c r="AR104" s="287"/>
      <c r="AS104" s="287"/>
      <c r="AT104" s="287"/>
      <c r="AU104" s="287"/>
      <c r="AV104" s="436"/>
      <c r="AW104" s="436"/>
      <c r="AX104" s="325">
        <v>171637.5</v>
      </c>
      <c r="AY104" s="431">
        <v>0</v>
      </c>
      <c r="AZ104" s="444">
        <v>0</v>
      </c>
    </row>
    <row r="105" spans="1:53" ht="19.5" thickBot="1">
      <c r="A105" s="288"/>
      <c r="B105" s="326" t="s">
        <v>133</v>
      </c>
      <c r="C105" s="327"/>
      <c r="D105" s="328"/>
      <c r="E105" s="329"/>
      <c r="F105" s="329"/>
      <c r="G105" s="329"/>
      <c r="H105" s="329"/>
      <c r="I105" s="330"/>
      <c r="J105" s="331"/>
      <c r="K105" s="330"/>
      <c r="L105" s="332"/>
      <c r="M105" s="333"/>
      <c r="N105" s="332"/>
      <c r="O105" s="334"/>
      <c r="P105" s="333"/>
      <c r="Q105" s="334"/>
      <c r="R105" s="333"/>
      <c r="S105" s="335"/>
      <c r="T105" s="336"/>
      <c r="U105" s="337"/>
      <c r="V105" s="338"/>
      <c r="W105" s="337"/>
      <c r="X105" s="339"/>
      <c r="Y105" s="337"/>
      <c r="Z105" s="339"/>
      <c r="AA105" s="340"/>
      <c r="AB105" s="339"/>
      <c r="AC105" s="341"/>
      <c r="AD105" s="339"/>
      <c r="AE105" s="340"/>
      <c r="AF105" s="339"/>
      <c r="AG105" s="340"/>
      <c r="AH105" s="342"/>
      <c r="AI105" s="343"/>
      <c r="AJ105" s="344"/>
      <c r="AK105" s="345"/>
      <c r="AL105" s="346"/>
      <c r="AM105" s="346"/>
      <c r="AN105" s="346"/>
      <c r="AO105" s="346"/>
      <c r="AP105" s="347"/>
      <c r="AQ105" s="348"/>
      <c r="AR105" s="348"/>
      <c r="AS105" s="348"/>
      <c r="AT105" s="348"/>
      <c r="AU105" s="440"/>
      <c r="AV105" s="349">
        <f>AV75+AV80+AV98+AV100+AV101+AV104+AV102+AV103+AV79+AV99</f>
        <v>49218645</v>
      </c>
      <c r="AW105" s="349">
        <f>AW75+AW80+AW98+AW100+AW101+AW104+AW102+AW103+AW79+AW99</f>
        <v>27313634</v>
      </c>
      <c r="AX105" s="349">
        <f>AX75+AX80+AX98+AX100+AX101+AX104+AX102+AX103+AX79+AX99</f>
        <v>13312362.31</v>
      </c>
      <c r="AY105" s="483">
        <f>AY75+AY80+AY98+AY100+AY101+AY104+AY102+AY103+AY79+AY99</f>
        <v>-14172909.19</v>
      </c>
      <c r="AZ105" s="349">
        <f>AX105/AW105*100</f>
        <v>48.73889102416764</v>
      </c>
      <c r="BA105" s="315"/>
    </row>
    <row r="106" spans="1:52" ht="19.5" thickBot="1">
      <c r="A106" s="289"/>
      <c r="B106" s="290" t="s">
        <v>134</v>
      </c>
      <c r="C106" s="291">
        <f aca="true" t="shared" si="45" ref="C106:H106">C8+C15+C17+C19+C25+C27+C30+C38+C41+C50+C53+C55+C59+C72+C67+C84+C86+C51+C88+C64+C57+C23+C32+C82+C90</f>
        <v>709351.8</v>
      </c>
      <c r="D106" s="292">
        <f t="shared" si="45"/>
        <v>8.33</v>
      </c>
      <c r="E106" s="292">
        <f t="shared" si="45"/>
        <v>0</v>
      </c>
      <c r="F106" s="292">
        <f t="shared" si="45"/>
        <v>0</v>
      </c>
      <c r="G106" s="292">
        <f t="shared" si="45"/>
        <v>0</v>
      </c>
      <c r="H106" s="292">
        <f t="shared" si="45"/>
        <v>0</v>
      </c>
      <c r="I106" s="292">
        <f>I90+I86+I84+I82+I72+I67+I59+I50+I41+I38+I30+I27+I25+I17+I15</f>
        <v>10573</v>
      </c>
      <c r="J106" s="292">
        <f>J90+J86+J84+J82+J72+J67+J59+J50+J41+J38+J30+J27+J25+J17+J15</f>
        <v>178.33</v>
      </c>
      <c r="K106" s="292">
        <f>K90+K86+K84+K82+K72+K67+K59+K50+K41+K38+K30+K27+K25+K17+K15</f>
        <v>-132549.3</v>
      </c>
      <c r="L106" s="293">
        <f>L90+L88+L86+L84+L82+L72+L67+L59+L57+L55+L53+L51+L50++L41+L38+L30+L27+L25+L19+L17+L15+L8+L47</f>
        <v>5924226.199999999</v>
      </c>
      <c r="M106" s="293"/>
      <c r="N106" s="293">
        <f>N90+N88+N86+N84+N82+N72+N67+N59+N57+N55+N53+N51+N50++N41+N38+N30+N27+N25+N19+N17+N15+N8+N47</f>
        <v>876468.3</v>
      </c>
      <c r="O106" s="294">
        <f>O8+O13+O17+O19+O25+O27+O30+O35+O38+O41+O47+O50+O51+O59+O67+O72+O82+O84+O86+O88+O90+O15+O43</f>
        <v>43854</v>
      </c>
      <c r="P106" s="294"/>
      <c r="Q106" s="294">
        <f>Q8+Q13+Q17+Q19+Q25+Q27+Q30+Q35+Q38+Q41+Q47+Q50+Q51+Q59+Q67+Q72+Q82+Q84+Q86+Q88+Q90+Q15+Q43</f>
        <v>17928.9</v>
      </c>
      <c r="R106" s="294"/>
      <c r="S106" s="295">
        <f>S8+S13+S17+S19+S25+S27+S30+S35+S38+S41+S47+S50+S51+S59+S67+S72+S82+S84+S86+S88+S90+S15+S43+S40</f>
        <v>17936.100000000002</v>
      </c>
      <c r="T106" s="296"/>
      <c r="U106" s="297" t="e">
        <f aca="true" t="shared" si="46" ref="U106:AG106">U8+U13+U17+U19+U25+U27+U30+U35+U38+U41+U47+U50+U51+U59+U67+U72+U82+U84+U86+U88+U90+U15+U43</f>
        <v>#REF!</v>
      </c>
      <c r="V106" s="298" t="e">
        <f t="shared" si="46"/>
        <v>#VALUE!</v>
      </c>
      <c r="W106" s="297" t="e">
        <f t="shared" si="46"/>
        <v>#VALUE!</v>
      </c>
      <c r="X106" s="296" t="e">
        <f t="shared" si="46"/>
        <v>#VALUE!</v>
      </c>
      <c r="Y106" s="297" t="e">
        <f t="shared" si="46"/>
        <v>#VALUE!</v>
      </c>
      <c r="Z106" s="296" t="e">
        <f t="shared" si="46"/>
        <v>#VALUE!</v>
      </c>
      <c r="AA106" s="297" t="e">
        <f t="shared" si="46"/>
        <v>#VALUE!</v>
      </c>
      <c r="AB106" s="296" t="e">
        <f t="shared" si="46"/>
        <v>#VALUE!</v>
      </c>
      <c r="AC106" s="299" t="e">
        <f t="shared" si="46"/>
        <v>#VALUE!</v>
      </c>
      <c r="AD106" s="296" t="e">
        <f t="shared" si="46"/>
        <v>#VALUE!</v>
      </c>
      <c r="AE106" s="297" t="e">
        <f t="shared" si="46"/>
        <v>#VALUE!</v>
      </c>
      <c r="AF106" s="296" t="e">
        <f t="shared" si="46"/>
        <v>#VALUE!</v>
      </c>
      <c r="AG106" s="297" t="e">
        <f t="shared" si="46"/>
        <v>#VALUE!</v>
      </c>
      <c r="AH106" s="300"/>
      <c r="AI106" s="294" t="e">
        <f>AI8+AI13+AI17+AI19+AI25+AI27+AI30+AI35+AI38+AI41+AI47+AI50+AI51+AI59+AI67+AI72+AI82+AI84+AI86+AI88+AI90+AI15+AI43</f>
        <v>#VALUE!</v>
      </c>
      <c r="AJ106" s="294" t="e">
        <f>AJ8+AJ13+AJ17+AJ19+AJ25+AJ27+AJ30+AJ35+AJ38+AJ41+AJ47+AJ50+AJ51+AJ59+AJ67+AJ72+AJ82+AJ84+AJ86+AJ88+AJ90+AJ15+AJ43</f>
        <v>#VALUE!</v>
      </c>
      <c r="AK106" s="297">
        <f aca="true" t="shared" si="47" ref="AK106:AP106">AK23+AK57+AK66+AK75+AK80+AK98</f>
        <v>534.5550000000001</v>
      </c>
      <c r="AL106" s="297">
        <f t="shared" si="47"/>
        <v>54.9</v>
      </c>
      <c r="AM106" s="297">
        <f t="shared" si="47"/>
        <v>10787825</v>
      </c>
      <c r="AN106" s="297">
        <f t="shared" si="47"/>
        <v>10787825</v>
      </c>
      <c r="AO106" s="297">
        <f t="shared" si="47"/>
        <v>11171292</v>
      </c>
      <c r="AP106" s="297">
        <f t="shared" si="47"/>
        <v>11171292</v>
      </c>
      <c r="AQ106" s="297">
        <f>AQ23+AQ57+AQ66+AQ75+AQ80+AQ98+AQ101</f>
        <v>12254514</v>
      </c>
      <c r="AR106" s="297">
        <f>AR23+AR57+AR66+AR75+AR80+AR98+AR101</f>
        <v>12754514</v>
      </c>
      <c r="AS106" s="297">
        <f>AS23+AS57+AS66+AS75+AS80+AS98+AS101</f>
        <v>11860481</v>
      </c>
      <c r="AT106" s="297">
        <f>AT23+AT57+AT66+AT75+AT80+AT98+AT101</f>
        <v>10060481</v>
      </c>
      <c r="AU106" s="360"/>
      <c r="AV106" s="294">
        <f>AV105+AV73</f>
        <v>178561134.62</v>
      </c>
      <c r="AW106" s="294">
        <f>AW105+AW73</f>
        <v>89229377.2</v>
      </c>
      <c r="AX106" s="294">
        <f>AX105+AX73</f>
        <v>78344922.99000001</v>
      </c>
      <c r="AY106" s="484">
        <f>AY105+AY73</f>
        <v>-11056091.709999997</v>
      </c>
      <c r="AZ106" s="294">
        <f>AX106/AW106*100</f>
        <v>87.80171446719456</v>
      </c>
    </row>
    <row r="107" spans="1:52" ht="37.5">
      <c r="A107" s="219" t="s">
        <v>146</v>
      </c>
      <c r="B107" s="200" t="s">
        <v>147</v>
      </c>
      <c r="C107" s="220"/>
      <c r="D107" s="221"/>
      <c r="E107" s="222"/>
      <c r="F107" s="222"/>
      <c r="G107" s="222"/>
      <c r="H107" s="222"/>
      <c r="I107" s="223"/>
      <c r="J107" s="224"/>
      <c r="K107" s="223"/>
      <c r="L107" s="225"/>
      <c r="M107" s="226"/>
      <c r="N107" s="225"/>
      <c r="O107" s="227"/>
      <c r="P107" s="226"/>
      <c r="Q107" s="227"/>
      <c r="R107" s="226"/>
      <c r="S107" s="228"/>
      <c r="T107" s="229"/>
      <c r="U107" s="230"/>
      <c r="V107" s="231"/>
      <c r="W107" s="230"/>
      <c r="X107" s="232"/>
      <c r="Y107" s="230"/>
      <c r="Z107" s="232"/>
      <c r="AA107" s="233"/>
      <c r="AB107" s="232"/>
      <c r="AC107" s="234"/>
      <c r="AD107" s="232"/>
      <c r="AE107" s="233"/>
      <c r="AF107" s="232"/>
      <c r="AG107" s="233"/>
      <c r="AH107" s="235"/>
      <c r="AI107" s="236"/>
      <c r="AJ107" s="237"/>
      <c r="AK107" s="49"/>
      <c r="AL107" s="50"/>
      <c r="AM107" s="50"/>
      <c r="AN107" s="50"/>
      <c r="AO107" s="50"/>
      <c r="AP107" s="47"/>
      <c r="AQ107" s="41"/>
      <c r="AR107" s="41">
        <v>12000</v>
      </c>
      <c r="AS107" s="41"/>
      <c r="AT107" s="39"/>
      <c r="AU107" s="39"/>
      <c r="AV107" s="302"/>
      <c r="AW107" s="302"/>
      <c r="AX107" s="306"/>
      <c r="AY107" s="314">
        <f aca="true" t="shared" si="48" ref="AY107:AY117">AX107-AW107</f>
        <v>0</v>
      </c>
      <c r="AZ107" s="444"/>
    </row>
    <row r="108" spans="1:52" ht="48" customHeight="1">
      <c r="A108" s="219" t="s">
        <v>149</v>
      </c>
      <c r="B108" s="200" t="s">
        <v>148</v>
      </c>
      <c r="C108" s="220"/>
      <c r="D108" s="221"/>
      <c r="E108" s="222"/>
      <c r="F108" s="222"/>
      <c r="G108" s="222"/>
      <c r="H108" s="222"/>
      <c r="I108" s="223"/>
      <c r="J108" s="224"/>
      <c r="K108" s="223"/>
      <c r="L108" s="225"/>
      <c r="M108" s="226"/>
      <c r="N108" s="225"/>
      <c r="O108" s="227"/>
      <c r="P108" s="226"/>
      <c r="Q108" s="227"/>
      <c r="R108" s="226"/>
      <c r="S108" s="228"/>
      <c r="T108" s="229"/>
      <c r="U108" s="230"/>
      <c r="V108" s="231"/>
      <c r="W108" s="230"/>
      <c r="X108" s="232"/>
      <c r="Y108" s="230"/>
      <c r="Z108" s="232"/>
      <c r="AA108" s="233"/>
      <c r="AB108" s="232"/>
      <c r="AC108" s="234"/>
      <c r="AD108" s="232"/>
      <c r="AE108" s="233"/>
      <c r="AF108" s="232"/>
      <c r="AG108" s="233"/>
      <c r="AH108" s="235"/>
      <c r="AI108" s="236"/>
      <c r="AJ108" s="237"/>
      <c r="AK108" s="49"/>
      <c r="AL108" s="50"/>
      <c r="AM108" s="50"/>
      <c r="AN108" s="50"/>
      <c r="AO108" s="50"/>
      <c r="AP108" s="47"/>
      <c r="AQ108" s="41"/>
      <c r="AR108" s="41"/>
      <c r="AS108" s="41"/>
      <c r="AT108" s="39"/>
      <c r="AU108" s="39"/>
      <c r="AV108" s="302"/>
      <c r="AW108" s="302"/>
      <c r="AX108" s="306"/>
      <c r="AY108" s="314">
        <f t="shared" si="48"/>
        <v>0</v>
      </c>
      <c r="AZ108" s="444"/>
    </row>
    <row r="109" spans="1:52" ht="37.5">
      <c r="A109" s="140" t="s">
        <v>170</v>
      </c>
      <c r="B109" s="238" t="s">
        <v>127</v>
      </c>
      <c r="C109" s="136"/>
      <c r="D109" s="137"/>
      <c r="E109" s="138"/>
      <c r="F109" s="138"/>
      <c r="G109" s="138"/>
      <c r="H109" s="138"/>
      <c r="I109" s="118"/>
      <c r="J109" s="139"/>
      <c r="K109" s="118"/>
      <c r="L109" s="120"/>
      <c r="M109" s="123"/>
      <c r="N109" s="120"/>
      <c r="O109" s="122"/>
      <c r="P109" s="123"/>
      <c r="Q109" s="122"/>
      <c r="R109" s="123"/>
      <c r="S109" s="144"/>
      <c r="T109" s="125"/>
      <c r="U109" s="145"/>
      <c r="V109" s="127"/>
      <c r="W109" s="145"/>
      <c r="X109" s="129"/>
      <c r="Y109" s="145"/>
      <c r="Z109" s="129"/>
      <c r="AA109" s="128"/>
      <c r="AB109" s="129"/>
      <c r="AC109" s="131"/>
      <c r="AD109" s="129"/>
      <c r="AE109" s="128"/>
      <c r="AF109" s="129"/>
      <c r="AG109" s="128"/>
      <c r="AH109" s="146"/>
      <c r="AI109" s="124"/>
      <c r="AJ109" s="174"/>
      <c r="AK109" s="49"/>
      <c r="AL109" s="50"/>
      <c r="AM109" s="50"/>
      <c r="AN109" s="50"/>
      <c r="AO109" s="50"/>
      <c r="AP109" s="47"/>
      <c r="AQ109" s="41">
        <v>62342</v>
      </c>
      <c r="AR109" s="41">
        <v>98742</v>
      </c>
      <c r="AS109" s="41">
        <v>62342</v>
      </c>
      <c r="AT109" s="39">
        <v>128745</v>
      </c>
      <c r="AU109" s="39"/>
      <c r="AV109" s="302">
        <v>166600</v>
      </c>
      <c r="AW109" s="302">
        <f>41650*2</f>
        <v>83300</v>
      </c>
      <c r="AX109" s="306">
        <v>82238.14</v>
      </c>
      <c r="AY109" s="453">
        <f t="shared" si="48"/>
        <v>-1061.8600000000006</v>
      </c>
      <c r="AZ109" s="445">
        <f aca="true" t="shared" si="49" ref="AZ109:AZ117">AX109/AW109*100</f>
        <v>98.7252581032413</v>
      </c>
    </row>
    <row r="110" spans="1:52" ht="56.25">
      <c r="A110" s="140" t="s">
        <v>171</v>
      </c>
      <c r="B110" s="238" t="s">
        <v>128</v>
      </c>
      <c r="C110" s="136"/>
      <c r="D110" s="137"/>
      <c r="E110" s="138"/>
      <c r="F110" s="138"/>
      <c r="G110" s="138"/>
      <c r="H110" s="138"/>
      <c r="I110" s="118"/>
      <c r="J110" s="139"/>
      <c r="K110" s="118"/>
      <c r="L110" s="120"/>
      <c r="M110" s="123"/>
      <c r="N110" s="120"/>
      <c r="O110" s="122"/>
      <c r="P110" s="123"/>
      <c r="Q110" s="122"/>
      <c r="R110" s="123"/>
      <c r="S110" s="144"/>
      <c r="T110" s="125"/>
      <c r="U110" s="145"/>
      <c r="V110" s="127"/>
      <c r="W110" s="145"/>
      <c r="X110" s="129"/>
      <c r="Y110" s="145"/>
      <c r="Z110" s="129"/>
      <c r="AA110" s="128"/>
      <c r="AB110" s="129"/>
      <c r="AC110" s="131"/>
      <c r="AD110" s="129"/>
      <c r="AE110" s="128"/>
      <c r="AF110" s="129"/>
      <c r="AG110" s="128"/>
      <c r="AH110" s="146"/>
      <c r="AI110" s="124"/>
      <c r="AJ110" s="174"/>
      <c r="AK110" s="49"/>
      <c r="AL110" s="50"/>
      <c r="AM110" s="50"/>
      <c r="AN110" s="50"/>
      <c r="AO110" s="50"/>
      <c r="AP110" s="47"/>
      <c r="AQ110" s="41">
        <v>293099</v>
      </c>
      <c r="AR110" s="51">
        <v>293099</v>
      </c>
      <c r="AS110" s="41">
        <v>293099</v>
      </c>
      <c r="AT110" s="39">
        <v>293090</v>
      </c>
      <c r="AU110" s="39"/>
      <c r="AV110" s="302">
        <v>2447600</v>
      </c>
      <c r="AW110" s="302">
        <f>611900*2</f>
        <v>1223800</v>
      </c>
      <c r="AX110" s="325">
        <v>1328390</v>
      </c>
      <c r="AY110" s="453">
        <f t="shared" si="48"/>
        <v>104590</v>
      </c>
      <c r="AZ110" s="445">
        <f t="shared" si="49"/>
        <v>108.54633109985292</v>
      </c>
    </row>
    <row r="111" spans="1:52" ht="37.5">
      <c r="A111" s="140" t="s">
        <v>171</v>
      </c>
      <c r="B111" s="482" t="s">
        <v>172</v>
      </c>
      <c r="C111" s="220"/>
      <c r="D111" s="221"/>
      <c r="E111" s="222"/>
      <c r="F111" s="222"/>
      <c r="G111" s="222"/>
      <c r="H111" s="222"/>
      <c r="I111" s="223"/>
      <c r="J111" s="224"/>
      <c r="K111" s="223"/>
      <c r="L111" s="225"/>
      <c r="M111" s="226"/>
      <c r="N111" s="225"/>
      <c r="O111" s="227"/>
      <c r="P111" s="226"/>
      <c r="Q111" s="227"/>
      <c r="R111" s="226"/>
      <c r="S111" s="228"/>
      <c r="T111" s="229"/>
      <c r="U111" s="230"/>
      <c r="V111" s="231"/>
      <c r="W111" s="230"/>
      <c r="X111" s="232"/>
      <c r="Y111" s="230"/>
      <c r="Z111" s="232"/>
      <c r="AA111" s="233"/>
      <c r="AB111" s="232"/>
      <c r="AC111" s="234"/>
      <c r="AD111" s="232"/>
      <c r="AE111" s="233"/>
      <c r="AF111" s="232"/>
      <c r="AG111" s="233"/>
      <c r="AH111" s="235"/>
      <c r="AI111" s="236"/>
      <c r="AJ111" s="237"/>
      <c r="AK111" s="33"/>
      <c r="AL111" s="50"/>
      <c r="AM111" s="50"/>
      <c r="AN111" s="50"/>
      <c r="AO111" s="50"/>
      <c r="AP111" s="47"/>
      <c r="AQ111" s="400"/>
      <c r="AR111" s="401"/>
      <c r="AS111" s="400"/>
      <c r="AT111" s="400"/>
      <c r="AU111" s="400"/>
      <c r="AV111" s="302">
        <v>596000</v>
      </c>
      <c r="AW111" s="302">
        <f>AV111</f>
        <v>596000</v>
      </c>
      <c r="AX111" s="325">
        <v>596000</v>
      </c>
      <c r="AY111" s="443">
        <f t="shared" si="48"/>
        <v>0</v>
      </c>
      <c r="AZ111" s="445">
        <f t="shared" si="49"/>
        <v>100</v>
      </c>
    </row>
    <row r="112" spans="1:52" ht="63.75" customHeight="1">
      <c r="A112" s="450" t="s">
        <v>173</v>
      </c>
      <c r="B112" s="430" t="s">
        <v>150</v>
      </c>
      <c r="C112" s="220"/>
      <c r="D112" s="221"/>
      <c r="E112" s="222"/>
      <c r="F112" s="222"/>
      <c r="G112" s="222"/>
      <c r="H112" s="222"/>
      <c r="I112" s="223"/>
      <c r="J112" s="224"/>
      <c r="K112" s="223"/>
      <c r="L112" s="225"/>
      <c r="M112" s="226"/>
      <c r="N112" s="225"/>
      <c r="O112" s="227"/>
      <c r="P112" s="226"/>
      <c r="Q112" s="227"/>
      <c r="R112" s="226"/>
      <c r="S112" s="228"/>
      <c r="T112" s="229"/>
      <c r="U112" s="230"/>
      <c r="V112" s="231"/>
      <c r="W112" s="230"/>
      <c r="X112" s="232"/>
      <c r="Y112" s="230"/>
      <c r="Z112" s="232"/>
      <c r="AA112" s="233"/>
      <c r="AB112" s="232"/>
      <c r="AC112" s="234"/>
      <c r="AD112" s="232"/>
      <c r="AE112" s="233"/>
      <c r="AF112" s="232"/>
      <c r="AG112" s="233"/>
      <c r="AH112" s="235"/>
      <c r="AI112" s="236"/>
      <c r="AJ112" s="237"/>
      <c r="AK112" s="33"/>
      <c r="AL112" s="50"/>
      <c r="AM112" s="50"/>
      <c r="AN112" s="50"/>
      <c r="AO112" s="50"/>
      <c r="AP112" s="47"/>
      <c r="AQ112" s="400"/>
      <c r="AR112" s="401"/>
      <c r="AS112" s="400"/>
      <c r="AT112" s="400"/>
      <c r="AU112" s="400"/>
      <c r="AV112" s="302">
        <v>1900000</v>
      </c>
      <c r="AW112" s="302">
        <f>AV112</f>
        <v>1900000</v>
      </c>
      <c r="AX112" s="325">
        <v>1900000</v>
      </c>
      <c r="AY112" s="443">
        <f t="shared" si="48"/>
        <v>0</v>
      </c>
      <c r="AZ112" s="445">
        <f t="shared" si="49"/>
        <v>100</v>
      </c>
    </row>
    <row r="113" spans="1:52" ht="37.5">
      <c r="A113" s="450" t="s">
        <v>176</v>
      </c>
      <c r="B113" s="430" t="s">
        <v>174</v>
      </c>
      <c r="C113" s="220"/>
      <c r="D113" s="221"/>
      <c r="E113" s="222"/>
      <c r="F113" s="222"/>
      <c r="G113" s="222"/>
      <c r="H113" s="222"/>
      <c r="I113" s="223"/>
      <c r="J113" s="224"/>
      <c r="K113" s="223"/>
      <c r="L113" s="225"/>
      <c r="M113" s="226"/>
      <c r="N113" s="225"/>
      <c r="O113" s="227"/>
      <c r="P113" s="226"/>
      <c r="Q113" s="227"/>
      <c r="R113" s="226"/>
      <c r="S113" s="228"/>
      <c r="T113" s="229"/>
      <c r="U113" s="230"/>
      <c r="V113" s="231"/>
      <c r="W113" s="230"/>
      <c r="X113" s="232"/>
      <c r="Y113" s="230"/>
      <c r="Z113" s="232"/>
      <c r="AA113" s="233"/>
      <c r="AB113" s="232"/>
      <c r="AC113" s="234"/>
      <c r="AD113" s="232"/>
      <c r="AE113" s="233"/>
      <c r="AF113" s="232"/>
      <c r="AG113" s="233"/>
      <c r="AH113" s="235"/>
      <c r="AI113" s="236"/>
      <c r="AJ113" s="237"/>
      <c r="AK113" s="33"/>
      <c r="AL113" s="50"/>
      <c r="AM113" s="50"/>
      <c r="AN113" s="50"/>
      <c r="AO113" s="50"/>
      <c r="AP113" s="47"/>
      <c r="AQ113" s="400"/>
      <c r="AR113" s="401"/>
      <c r="AS113" s="400"/>
      <c r="AT113" s="400"/>
      <c r="AU113" s="400"/>
      <c r="AV113" s="302">
        <v>5000000</v>
      </c>
      <c r="AW113" s="302">
        <v>0</v>
      </c>
      <c r="AX113" s="325"/>
      <c r="AY113" s="443">
        <f t="shared" si="48"/>
        <v>0</v>
      </c>
      <c r="AZ113" s="445"/>
    </row>
    <row r="114" spans="1:52" ht="93.75">
      <c r="A114" s="451" t="s">
        <v>176</v>
      </c>
      <c r="B114" s="430" t="s">
        <v>183</v>
      </c>
      <c r="C114" s="220"/>
      <c r="D114" s="221"/>
      <c r="E114" s="222"/>
      <c r="F114" s="222"/>
      <c r="G114" s="222"/>
      <c r="H114" s="222"/>
      <c r="I114" s="223"/>
      <c r="J114" s="224"/>
      <c r="K114" s="223"/>
      <c r="L114" s="225"/>
      <c r="M114" s="226"/>
      <c r="N114" s="225"/>
      <c r="O114" s="227"/>
      <c r="P114" s="226"/>
      <c r="Q114" s="227"/>
      <c r="R114" s="226"/>
      <c r="S114" s="228"/>
      <c r="T114" s="229"/>
      <c r="U114" s="230"/>
      <c r="V114" s="231"/>
      <c r="W114" s="230"/>
      <c r="X114" s="232"/>
      <c r="Y114" s="230"/>
      <c r="Z114" s="232"/>
      <c r="AA114" s="233"/>
      <c r="AB114" s="232"/>
      <c r="AC114" s="234"/>
      <c r="AD114" s="232"/>
      <c r="AE114" s="233"/>
      <c r="AF114" s="232"/>
      <c r="AG114" s="233"/>
      <c r="AH114" s="235"/>
      <c r="AI114" s="236"/>
      <c r="AJ114" s="237"/>
      <c r="AK114" s="33"/>
      <c r="AL114" s="50"/>
      <c r="AM114" s="50"/>
      <c r="AN114" s="50"/>
      <c r="AO114" s="50"/>
      <c r="AP114" s="47"/>
      <c r="AQ114" s="400"/>
      <c r="AR114" s="401"/>
      <c r="AS114" s="400"/>
      <c r="AT114" s="400"/>
      <c r="AU114" s="400"/>
      <c r="AV114" s="302">
        <v>19447000</v>
      </c>
      <c r="AW114" s="302">
        <v>697000</v>
      </c>
      <c r="AX114" s="325">
        <v>697000</v>
      </c>
      <c r="AY114" s="443"/>
      <c r="AZ114" s="445">
        <f t="shared" si="49"/>
        <v>100</v>
      </c>
    </row>
    <row r="115" spans="1:52" ht="56.25">
      <c r="A115" s="451" t="s">
        <v>175</v>
      </c>
      <c r="B115" s="452" t="s">
        <v>151</v>
      </c>
      <c r="C115" s="220"/>
      <c r="D115" s="221"/>
      <c r="E115" s="222"/>
      <c r="F115" s="222"/>
      <c r="G115" s="222"/>
      <c r="H115" s="222"/>
      <c r="I115" s="223"/>
      <c r="J115" s="224"/>
      <c r="K115" s="223"/>
      <c r="L115" s="225"/>
      <c r="M115" s="226"/>
      <c r="N115" s="225"/>
      <c r="O115" s="227"/>
      <c r="P115" s="226"/>
      <c r="Q115" s="227"/>
      <c r="R115" s="226"/>
      <c r="S115" s="228"/>
      <c r="T115" s="229"/>
      <c r="U115" s="230"/>
      <c r="V115" s="231"/>
      <c r="W115" s="230"/>
      <c r="X115" s="232"/>
      <c r="Y115" s="230"/>
      <c r="Z115" s="232"/>
      <c r="AA115" s="233"/>
      <c r="AB115" s="232"/>
      <c r="AC115" s="234"/>
      <c r="AD115" s="232"/>
      <c r="AE115" s="233"/>
      <c r="AF115" s="232"/>
      <c r="AG115" s="233"/>
      <c r="AH115" s="235"/>
      <c r="AI115" s="236"/>
      <c r="AJ115" s="237"/>
      <c r="AK115" s="399"/>
      <c r="AL115" s="371"/>
      <c r="AM115" s="371"/>
      <c r="AN115" s="371"/>
      <c r="AO115" s="371"/>
      <c r="AP115" s="372"/>
      <c r="AQ115" s="400"/>
      <c r="AR115" s="401"/>
      <c r="AS115" s="400"/>
      <c r="AT115" s="400"/>
      <c r="AU115" s="400"/>
      <c r="AV115" s="302">
        <v>1950000</v>
      </c>
      <c r="AW115" s="302">
        <v>1950000</v>
      </c>
      <c r="AX115" s="325">
        <v>1807124.79</v>
      </c>
      <c r="AY115" s="443">
        <f t="shared" si="48"/>
        <v>-142875.20999999996</v>
      </c>
      <c r="AZ115" s="445">
        <f t="shared" si="49"/>
        <v>92.67306615384615</v>
      </c>
    </row>
    <row r="116" spans="1:52" ht="37.5">
      <c r="A116" s="450" t="s">
        <v>177</v>
      </c>
      <c r="B116" s="452" t="s">
        <v>144</v>
      </c>
      <c r="C116" s="418"/>
      <c r="D116" s="419"/>
      <c r="E116" s="418"/>
      <c r="F116" s="418"/>
      <c r="G116" s="418"/>
      <c r="H116" s="418"/>
      <c r="I116" s="420"/>
      <c r="J116" s="419"/>
      <c r="K116" s="420"/>
      <c r="L116" s="421"/>
      <c r="M116" s="422"/>
      <c r="N116" s="421"/>
      <c r="O116" s="423"/>
      <c r="P116" s="422"/>
      <c r="Q116" s="423"/>
      <c r="R116" s="422"/>
      <c r="S116" s="424"/>
      <c r="T116" s="422"/>
      <c r="U116" s="424"/>
      <c r="V116" s="425"/>
      <c r="W116" s="424"/>
      <c r="X116" s="426"/>
      <c r="Y116" s="424"/>
      <c r="Z116" s="426"/>
      <c r="AA116" s="425"/>
      <c r="AB116" s="426"/>
      <c r="AC116" s="425"/>
      <c r="AD116" s="426"/>
      <c r="AE116" s="425"/>
      <c r="AF116" s="426"/>
      <c r="AG116" s="425"/>
      <c r="AH116" s="425"/>
      <c r="AI116" s="426"/>
      <c r="AJ116" s="425"/>
      <c r="AK116" s="32"/>
      <c r="AL116" s="427"/>
      <c r="AM116" s="427"/>
      <c r="AN116" s="427"/>
      <c r="AO116" s="427"/>
      <c r="AP116" s="427"/>
      <c r="AQ116" s="41"/>
      <c r="AR116" s="51"/>
      <c r="AS116" s="41"/>
      <c r="AT116" s="41"/>
      <c r="AU116" s="41"/>
      <c r="AV116" s="302">
        <v>83626000</v>
      </c>
      <c r="AW116" s="302">
        <v>23080000</v>
      </c>
      <c r="AX116" s="325">
        <v>16963560.05</v>
      </c>
      <c r="AY116" s="314">
        <f t="shared" si="48"/>
        <v>-6116439.949999999</v>
      </c>
      <c r="AZ116" s="445">
        <f t="shared" si="49"/>
        <v>73.49896035528597</v>
      </c>
    </row>
    <row r="117" spans="1:52" ht="56.25">
      <c r="A117" s="450" t="s">
        <v>178</v>
      </c>
      <c r="B117" s="452" t="s">
        <v>152</v>
      </c>
      <c r="C117" s="418"/>
      <c r="D117" s="419"/>
      <c r="E117" s="418"/>
      <c r="F117" s="418"/>
      <c r="G117" s="418"/>
      <c r="H117" s="418"/>
      <c r="I117" s="420"/>
      <c r="J117" s="419"/>
      <c r="K117" s="420"/>
      <c r="L117" s="421"/>
      <c r="M117" s="422"/>
      <c r="N117" s="421"/>
      <c r="O117" s="423"/>
      <c r="P117" s="422"/>
      <c r="Q117" s="423"/>
      <c r="R117" s="422"/>
      <c r="S117" s="424"/>
      <c r="T117" s="422"/>
      <c r="U117" s="424"/>
      <c r="V117" s="425"/>
      <c r="W117" s="424"/>
      <c r="X117" s="426"/>
      <c r="Y117" s="424"/>
      <c r="Z117" s="426"/>
      <c r="AA117" s="425"/>
      <c r="AB117" s="426"/>
      <c r="AC117" s="425"/>
      <c r="AD117" s="426"/>
      <c r="AE117" s="425"/>
      <c r="AF117" s="426"/>
      <c r="AG117" s="425"/>
      <c r="AH117" s="425"/>
      <c r="AI117" s="426"/>
      <c r="AJ117" s="425"/>
      <c r="AK117" s="32"/>
      <c r="AL117" s="427"/>
      <c r="AM117" s="427"/>
      <c r="AN117" s="427"/>
      <c r="AO117" s="427"/>
      <c r="AP117" s="427"/>
      <c r="AQ117" s="41"/>
      <c r="AR117" s="51"/>
      <c r="AS117" s="41"/>
      <c r="AT117" s="41"/>
      <c r="AU117" s="41"/>
      <c r="AV117" s="302">
        <v>-3250195</v>
      </c>
      <c r="AW117" s="302">
        <v>-3250195</v>
      </c>
      <c r="AX117" s="325">
        <v>-3250195</v>
      </c>
      <c r="AY117" s="443">
        <f t="shared" si="48"/>
        <v>0</v>
      </c>
      <c r="AZ117" s="445">
        <f t="shared" si="49"/>
        <v>100</v>
      </c>
    </row>
    <row r="118" spans="1:52" ht="19.5" thickBot="1">
      <c r="A118" s="402"/>
      <c r="B118" s="403" t="s">
        <v>135</v>
      </c>
      <c r="C118" s="404"/>
      <c r="D118" s="405"/>
      <c r="E118" s="404"/>
      <c r="F118" s="404"/>
      <c r="G118" s="404"/>
      <c r="H118" s="404"/>
      <c r="I118" s="406"/>
      <c r="J118" s="405"/>
      <c r="K118" s="406"/>
      <c r="L118" s="407"/>
      <c r="M118" s="408"/>
      <c r="N118" s="407"/>
      <c r="O118" s="409"/>
      <c r="P118" s="408"/>
      <c r="Q118" s="409"/>
      <c r="R118" s="408"/>
      <c r="S118" s="410"/>
      <c r="T118" s="408"/>
      <c r="U118" s="410"/>
      <c r="V118" s="411"/>
      <c r="W118" s="410"/>
      <c r="X118" s="412"/>
      <c r="Y118" s="410"/>
      <c r="Z118" s="412"/>
      <c r="AA118" s="411"/>
      <c r="AB118" s="412"/>
      <c r="AC118" s="411"/>
      <c r="AD118" s="412"/>
      <c r="AE118" s="411"/>
      <c r="AF118" s="412"/>
      <c r="AG118" s="411"/>
      <c r="AH118" s="411"/>
      <c r="AI118" s="412"/>
      <c r="AJ118" s="411"/>
      <c r="AK118" s="413"/>
      <c r="AL118" s="414"/>
      <c r="AM118" s="414"/>
      <c r="AN118" s="414"/>
      <c r="AO118" s="414"/>
      <c r="AP118" s="414"/>
      <c r="AQ118" s="415"/>
      <c r="AR118" s="416"/>
      <c r="AS118" s="415"/>
      <c r="AT118" s="415"/>
      <c r="AU118" s="415"/>
      <c r="AV118" s="417">
        <f>AV117+AV116+AV115+AV113+AV112+AV110+AV114+AV109+AV108+AV107+AV111</f>
        <v>111883005</v>
      </c>
      <c r="AW118" s="417">
        <f>AW117+AW116+AW115+AW113+AW112+AW110+AW109+AW108+AW107+AW111</f>
        <v>25582905</v>
      </c>
      <c r="AX118" s="417">
        <f>AX117+AX116+AX115+AX113+AX112+AX110+AX109+AX108+AX107+AX111</f>
        <v>19427117.98</v>
      </c>
      <c r="AY118" s="485">
        <f>AY117+AY116+AY115+AY113+AY112+AY110+AY109+AY108+AY107+AY111</f>
        <v>-6155787.02</v>
      </c>
      <c r="AZ118" s="417">
        <f>AX118/AW118*100</f>
        <v>75.93788891449192</v>
      </c>
    </row>
    <row r="119" spans="1:52" ht="23.25" customHeight="1" thickBot="1">
      <c r="A119" s="351"/>
      <c r="B119" s="352" t="s">
        <v>120</v>
      </c>
      <c r="C119" s="353">
        <f aca="true" t="shared" si="50" ref="C119:H119">C15+C22+C23+C25+C32+C34+C38+C45+C48+C57+C60+C62+C66+C81+C75+C91+C93+C58+C95+C71+C64+C30+C40+C89+C97</f>
        <v>902400</v>
      </c>
      <c r="D119" s="354">
        <f t="shared" si="50"/>
        <v>8.33</v>
      </c>
      <c r="E119" s="354">
        <f t="shared" si="50"/>
        <v>0</v>
      </c>
      <c r="F119" s="354">
        <f t="shared" si="50"/>
        <v>0</v>
      </c>
      <c r="G119" s="354">
        <f t="shared" si="50"/>
        <v>0</v>
      </c>
      <c r="H119" s="354">
        <f t="shared" si="50"/>
        <v>0</v>
      </c>
      <c r="I119" s="354">
        <f>I97+I93+I91+I89+I81+I75+I66+I57+I48+I45+I38+I34+I32+I23+I22</f>
        <v>18147.8</v>
      </c>
      <c r="J119" s="354">
        <f>J97+J93+J91+J89+J81+J75+J66+J57+J48+J45+J38+J34+J32+J23+J22</f>
        <v>1216</v>
      </c>
      <c r="K119" s="354">
        <f>K97+K93+K91+K89+K81+K75+K66+K57+K48+K45+K38+K34+K32+K23+K22</f>
        <v>-884252.2</v>
      </c>
      <c r="L119" s="355">
        <f>L97+L95+L93+L91+L89+L81+L75+L66+L64+L62+L60+L58+L57++L48+L45+L38+L34+L32+L25+L23+L22+L15+L54</f>
        <v>6149088.5</v>
      </c>
      <c r="M119" s="355"/>
      <c r="N119" s="355">
        <f>N97+N95+N93+N91+N89+N81+N75+N66+N64+N62+N60+N58+N57++N48+N45+N38+N34+N32+N25+N23+N22+N15+N54</f>
        <v>1337532.1</v>
      </c>
      <c r="O119" s="356">
        <f>O15+O20+O23+O25+O32+O34+O38+O43+O45+O48+O54+O57+O58+O66+O75+O81+O89+O91+O93+O95+O97+O22+O50</f>
        <v>2507398.1</v>
      </c>
      <c r="P119" s="356"/>
      <c r="Q119" s="356">
        <f>Q15+Q20+Q23+Q25+Q32+Q34+Q38+Q43+Q45+Q48+Q54+Q57+Q58+Q66+Q75+Q81+Q89+Q91+Q93+Q95+Q97+Q22+Q50</f>
        <v>160996.3</v>
      </c>
      <c r="R119" s="356"/>
      <c r="S119" s="323">
        <f>S15+S20+S23+S25+S32+S34+S38+S43+S45+S48+S54+S57+S58+S66+S75+S81+S89+S91+S93+S95+S97+S22+S50+S47</f>
        <v>1166628.3599999999</v>
      </c>
      <c r="T119" s="357"/>
      <c r="U119" s="358" t="e">
        <f aca="true" t="shared" si="51" ref="U119:AG119">U15+U20+U23+U25+U32+U34+U38+U43+U45+U48+U54+U57+U58+U66+U75+U81+U89+U91+U93+U95+U97+U22+U50</f>
        <v>#REF!</v>
      </c>
      <c r="V119" s="359">
        <f t="shared" si="51"/>
        <v>1673225.1</v>
      </c>
      <c r="W119" s="358">
        <f t="shared" si="51"/>
        <v>221511.7</v>
      </c>
      <c r="X119" s="357">
        <f t="shared" si="51"/>
        <v>206599.6</v>
      </c>
      <c r="Y119" s="358">
        <f t="shared" si="51"/>
        <v>31612.75</v>
      </c>
      <c r="Z119" s="357">
        <f t="shared" si="51"/>
        <v>246384.00000000003</v>
      </c>
      <c r="AA119" s="358">
        <f t="shared" si="51"/>
        <v>37827.45</v>
      </c>
      <c r="AB119" s="357">
        <f t="shared" si="51"/>
        <v>85284.4</v>
      </c>
      <c r="AC119" s="324">
        <f t="shared" si="51"/>
        <v>10935.9</v>
      </c>
      <c r="AD119" s="357">
        <f t="shared" si="51"/>
        <v>20576.1</v>
      </c>
      <c r="AE119" s="358">
        <f t="shared" si="51"/>
        <v>4211.25</v>
      </c>
      <c r="AF119" s="357">
        <f t="shared" si="51"/>
        <v>1078.3</v>
      </c>
      <c r="AG119" s="358">
        <f t="shared" si="51"/>
        <v>163.99999999999997</v>
      </c>
      <c r="AH119" s="360"/>
      <c r="AI119" s="356">
        <f>AI15+AI20+AI23+AI25+AI32+AI34+AI38+AI43+AI45+AI48+AI54+AI57+AI58+AI66+AI75+AI81+AI89+AI91+AI93+AI95+AI97+AI22+AI50</f>
        <v>8158.5</v>
      </c>
      <c r="AJ119" s="356">
        <f>AJ15+AJ20+AJ23+AJ25+AJ32+AJ34+AJ38+AJ43+AJ45+AJ48+AJ54+AJ57+AJ58+AJ66+AJ75+AJ81+AJ89+AJ91+AJ93+AJ95+AJ97+AJ22+AJ50</f>
        <v>828.9</v>
      </c>
      <c r="AK119" s="358" t="e">
        <f>AK106+#REF!+AK107+AK109+AK110+#REF!</f>
        <v>#REF!</v>
      </c>
      <c r="AL119" s="358" t="e">
        <f>AL106+#REF!+AL107+AL109+AL110+#REF!</f>
        <v>#REF!</v>
      </c>
      <c r="AM119" s="358" t="e">
        <f>AM106+#REF!+AM107+AM109+AM110+#REF!</f>
        <v>#REF!</v>
      </c>
      <c r="AN119" s="358" t="e">
        <f>AN106+#REF!+AN107+AN109+AN110+#REF!</f>
        <v>#REF!</v>
      </c>
      <c r="AO119" s="358" t="e">
        <f>AO106+#REF!+AO107+AO109+AO110+#REF!</f>
        <v>#REF!</v>
      </c>
      <c r="AP119" s="358" t="e">
        <f>AP106+#REF!+AP107+AP109+AP110+#REF!</f>
        <v>#REF!</v>
      </c>
      <c r="AQ119" s="361" t="e">
        <f>AQ106+#REF!+AQ107+AQ109+AQ110+#REF!</f>
        <v>#REF!</v>
      </c>
      <c r="AR119" s="358" t="e">
        <f>AR106+#REF!+AR107+AR109+AR110+#REF!</f>
        <v>#REF!</v>
      </c>
      <c r="AS119" s="358" t="e">
        <f>AS106+#REF!+AS107+AS109+AS110+#REF!</f>
        <v>#REF!</v>
      </c>
      <c r="AT119" s="358" t="e">
        <f>AT106+#REF!+AT107+AT109+AT110+#REF!</f>
        <v>#REF!</v>
      </c>
      <c r="AU119" s="441"/>
      <c r="AV119" s="446">
        <f>AV118+AV106</f>
        <v>290444139.62</v>
      </c>
      <c r="AW119" s="446">
        <f>AW118+AW105+AW73</f>
        <v>114812282.2</v>
      </c>
      <c r="AX119" s="446">
        <f>AX118+AX105+AX73</f>
        <v>97772040.97</v>
      </c>
      <c r="AY119" s="486">
        <f>AY118+AY105+AY73</f>
        <v>-17211878.729999997</v>
      </c>
      <c r="AZ119" s="356">
        <f>AX119/AW119*100</f>
        <v>85.15817218900295</v>
      </c>
    </row>
    <row r="120" spans="1:52" ht="25.5" customHeight="1" hidden="1">
      <c r="A120" s="240" t="s">
        <v>115</v>
      </c>
      <c r="B120" s="200" t="s">
        <v>117</v>
      </c>
      <c r="C120" s="220"/>
      <c r="D120" s="221"/>
      <c r="E120" s="222"/>
      <c r="F120" s="222"/>
      <c r="G120" s="222"/>
      <c r="H120" s="222">
        <v>199023.5</v>
      </c>
      <c r="I120" s="223"/>
      <c r="J120" s="224">
        <v>100</v>
      </c>
      <c r="K120" s="223">
        <f>G120+E120</f>
        <v>0</v>
      </c>
      <c r="L120" s="225">
        <v>4654.5</v>
      </c>
      <c r="M120" s="225"/>
      <c r="N120" s="225">
        <v>4654.5</v>
      </c>
      <c r="O120" s="227"/>
      <c r="P120" s="226"/>
      <c r="Q120" s="227"/>
      <c r="R120" s="241"/>
      <c r="S120" s="242"/>
      <c r="T120" s="232"/>
      <c r="U120" s="243"/>
      <c r="V120" s="231"/>
      <c r="W120" s="233"/>
      <c r="X120" s="232"/>
      <c r="Y120" s="243"/>
      <c r="Z120" s="232"/>
      <c r="AA120" s="244"/>
      <c r="AB120" s="245"/>
      <c r="AC120" s="234"/>
      <c r="AD120" s="232"/>
      <c r="AE120" s="243"/>
      <c r="AF120" s="232"/>
      <c r="AG120" s="243"/>
      <c r="AH120" s="242"/>
      <c r="AI120" s="236"/>
      <c r="AJ120" s="246"/>
      <c r="AK120" s="30"/>
      <c r="AL120" s="31"/>
      <c r="AM120" s="31"/>
      <c r="AN120" s="31"/>
      <c r="AO120" s="31"/>
      <c r="AP120" s="31"/>
      <c r="AY120" s="312"/>
      <c r="AZ120" s="312"/>
    </row>
    <row r="121" spans="1:52" ht="25.5" customHeight="1" hidden="1">
      <c r="A121" s="239"/>
      <c r="B121" s="247" t="s">
        <v>118</v>
      </c>
      <c r="C121" s="248"/>
      <c r="D121" s="249"/>
      <c r="E121" s="250"/>
      <c r="F121" s="250"/>
      <c r="G121" s="250"/>
      <c r="H121" s="250"/>
      <c r="I121" s="118"/>
      <c r="J121" s="251"/>
      <c r="K121" s="118">
        <f>G121+E121</f>
        <v>0</v>
      </c>
      <c r="L121" s="120">
        <v>2021.9</v>
      </c>
      <c r="M121" s="120"/>
      <c r="N121" s="120">
        <v>2021.9</v>
      </c>
      <c r="O121" s="122"/>
      <c r="P121" s="123"/>
      <c r="Q121" s="122"/>
      <c r="R121" s="241"/>
      <c r="S121" s="242"/>
      <c r="T121" s="129"/>
      <c r="U121" s="130"/>
      <c r="V121" s="127"/>
      <c r="W121" s="128"/>
      <c r="X121" s="129"/>
      <c r="Y121" s="130"/>
      <c r="Z121" s="129"/>
      <c r="AA121" s="252"/>
      <c r="AB121" s="253"/>
      <c r="AC121" s="131"/>
      <c r="AD121" s="129"/>
      <c r="AE121" s="130"/>
      <c r="AF121" s="129"/>
      <c r="AG121" s="130"/>
      <c r="AH121" s="242"/>
      <c r="AI121" s="124"/>
      <c r="AJ121" s="254"/>
      <c r="AK121" s="16"/>
      <c r="AL121" s="17"/>
      <c r="AM121" s="17"/>
      <c r="AN121" s="17"/>
      <c r="AO121" s="17"/>
      <c r="AP121" s="17"/>
      <c r="AY121" s="312"/>
      <c r="AZ121" s="312"/>
    </row>
    <row r="122" spans="1:52" ht="15.75" customHeight="1" hidden="1" thickBot="1">
      <c r="A122" s="255"/>
      <c r="B122" s="256" t="s">
        <v>1</v>
      </c>
      <c r="C122" s="257">
        <f>C119+C120+C121</f>
        <v>902400</v>
      </c>
      <c r="D122" s="258"/>
      <c r="E122" s="259">
        <f aca="true" t="shared" si="52" ref="E122:L122">E119+E120+E121</f>
        <v>0</v>
      </c>
      <c r="F122" s="259">
        <f t="shared" si="52"/>
        <v>0</v>
      </c>
      <c r="G122" s="259">
        <f t="shared" si="52"/>
        <v>0</v>
      </c>
      <c r="H122" s="259">
        <f t="shared" si="52"/>
        <v>199023.5</v>
      </c>
      <c r="I122" s="259">
        <f t="shared" si="52"/>
        <v>18147.8</v>
      </c>
      <c r="J122" s="259">
        <f t="shared" si="52"/>
        <v>1316</v>
      </c>
      <c r="K122" s="259">
        <f t="shared" si="52"/>
        <v>-884252.2</v>
      </c>
      <c r="L122" s="260">
        <f t="shared" si="52"/>
        <v>6155764.9</v>
      </c>
      <c r="M122" s="260"/>
      <c r="N122" s="260">
        <f>N119+N120+N121</f>
        <v>1344208.5</v>
      </c>
      <c r="O122" s="261">
        <f>O119+O120+O121</f>
        <v>2507398.1</v>
      </c>
      <c r="P122" s="262"/>
      <c r="Q122" s="261">
        <f>Q119+Q120+Q121</f>
        <v>160996.3</v>
      </c>
      <c r="R122" s="263"/>
      <c r="S122" s="242"/>
      <c r="T122" s="129"/>
      <c r="U122" s="130"/>
      <c r="V122" s="127"/>
      <c r="W122" s="128"/>
      <c r="X122" s="129"/>
      <c r="Y122" s="130"/>
      <c r="Z122" s="129"/>
      <c r="AA122" s="252"/>
      <c r="AB122" s="253"/>
      <c r="AC122" s="131"/>
      <c r="AD122" s="129"/>
      <c r="AE122" s="130"/>
      <c r="AF122" s="129"/>
      <c r="AG122" s="130"/>
      <c r="AH122" s="242"/>
      <c r="AI122" s="124"/>
      <c r="AJ122" s="254"/>
      <c r="AK122" s="16"/>
      <c r="AL122" s="17"/>
      <c r="AM122" s="17"/>
      <c r="AN122" s="17"/>
      <c r="AO122" s="17"/>
      <c r="AP122" s="17"/>
      <c r="AY122" s="312"/>
      <c r="AZ122" s="312"/>
    </row>
    <row r="123" spans="1:52" ht="18.75" hidden="1">
      <c r="A123" s="264"/>
      <c r="B123" s="265" t="s">
        <v>119</v>
      </c>
      <c r="C123" s="266"/>
      <c r="D123" s="267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8"/>
      <c r="P123" s="269"/>
      <c r="Q123" s="268"/>
      <c r="R123" s="268"/>
      <c r="S123" s="270"/>
      <c r="T123" s="196"/>
      <c r="U123" s="194" t="e">
        <f>W123+Y123+AA123+AC123+AE123+AG123+AJ123+#REF!+AL123</f>
        <v>#REF!</v>
      </c>
      <c r="V123" s="195"/>
      <c r="W123" s="194">
        <f>V123*T123/100</f>
        <v>0</v>
      </c>
      <c r="X123" s="196"/>
      <c r="Y123" s="194">
        <f>X123*V123/100</f>
        <v>0</v>
      </c>
      <c r="Z123" s="196"/>
      <c r="AA123" s="194">
        <f>Z123*X123/100</f>
        <v>0</v>
      </c>
      <c r="AB123" s="271"/>
      <c r="AC123" s="194">
        <f>AB123*Z123/100</f>
        <v>0</v>
      </c>
      <c r="AD123" s="196"/>
      <c r="AE123" s="194">
        <f>AD123*AB123/100</f>
        <v>0</v>
      </c>
      <c r="AF123" s="196"/>
      <c r="AG123" s="194">
        <f>AF123*AD123/100</f>
        <v>0</v>
      </c>
      <c r="AH123" s="272"/>
      <c r="AI123" s="196"/>
      <c r="AJ123" s="194">
        <f>AI123*AG123/100</f>
        <v>0</v>
      </c>
      <c r="AK123" s="16"/>
      <c r="AL123" s="20" t="e">
        <f>AK123*#REF!/100</f>
        <v>#REF!</v>
      </c>
      <c r="AM123" s="26" t="e">
        <f>AL123*#REF!/100</f>
        <v>#REF!</v>
      </c>
      <c r="AN123" s="26" t="e">
        <f>AM123*AK123/100</f>
        <v>#REF!</v>
      </c>
      <c r="AO123" s="26" t="e">
        <f>AN123*AL123/100</f>
        <v>#REF!</v>
      </c>
      <c r="AP123" s="26" t="e">
        <f>AO123*AM123/100</f>
        <v>#REF!</v>
      </c>
      <c r="AY123" s="312"/>
      <c r="AZ123" s="312"/>
    </row>
    <row r="124" spans="1:52" ht="15" customHeight="1" hidden="1" thickBot="1">
      <c r="A124" s="217"/>
      <c r="B124" s="273" t="s">
        <v>121</v>
      </c>
      <c r="C124" s="274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  <c r="O124" s="276"/>
      <c r="P124" s="277"/>
      <c r="Q124" s="276"/>
      <c r="R124" s="276"/>
      <c r="S124" s="278"/>
      <c r="T124" s="279"/>
      <c r="U124" s="280"/>
      <c r="V124" s="281"/>
      <c r="W124" s="282"/>
      <c r="X124" s="283"/>
      <c r="Y124" s="282"/>
      <c r="Z124" s="283"/>
      <c r="AA124" s="282"/>
      <c r="AB124" s="283"/>
      <c r="AC124" s="282"/>
      <c r="AD124" s="283"/>
      <c r="AE124" s="282"/>
      <c r="AF124" s="283"/>
      <c r="AG124" s="282"/>
      <c r="AH124" s="283"/>
      <c r="AI124" s="283"/>
      <c r="AJ124" s="282"/>
      <c r="AK124" s="33"/>
      <c r="AL124" s="48"/>
      <c r="AM124" s="284"/>
      <c r="AN124" s="284"/>
      <c r="AO124" s="284"/>
      <c r="AP124" s="284"/>
      <c r="AY124" s="312"/>
      <c r="AZ124" s="312"/>
    </row>
    <row r="125" spans="16:52" ht="15.75">
      <c r="P125" s="35"/>
      <c r="Q125" s="285"/>
      <c r="R125" s="285"/>
      <c r="AC125" s="36"/>
      <c r="AX125" s="442"/>
      <c r="AY125" s="315"/>
      <c r="AZ125" s="315"/>
    </row>
    <row r="126" spans="1:52" ht="18.75">
      <c r="A126" s="316" t="s">
        <v>141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317"/>
      <c r="P126" s="321"/>
      <c r="Q126" s="317"/>
      <c r="R126" s="317"/>
      <c r="S126" s="52"/>
      <c r="T126" s="52"/>
      <c r="U126" s="52"/>
      <c r="V126" s="318"/>
      <c r="W126" s="318"/>
      <c r="X126" s="52"/>
      <c r="Y126" s="52"/>
      <c r="Z126" s="52"/>
      <c r="AA126" s="52"/>
      <c r="AB126" s="52"/>
      <c r="AC126" s="319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448"/>
      <c r="AY126" s="320"/>
      <c r="AZ126" s="320"/>
    </row>
    <row r="127" spans="1:41" ht="15.75">
      <c r="A127" s="398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3"/>
      <c r="P127" s="286"/>
      <c r="Q127" s="43"/>
      <c r="R127" s="43"/>
      <c r="S127" s="42"/>
      <c r="T127" s="42"/>
      <c r="U127" s="42"/>
      <c r="V127" s="44"/>
      <c r="W127" s="44"/>
      <c r="X127" s="42"/>
      <c r="Y127" s="42"/>
      <c r="Z127" s="42"/>
      <c r="AA127" s="42"/>
      <c r="AB127" s="42"/>
      <c r="AC127" s="45"/>
      <c r="AD127" s="42"/>
      <c r="AE127" s="42"/>
      <c r="AF127" s="42"/>
      <c r="AG127" s="42"/>
      <c r="AH127" s="42"/>
      <c r="AI127" s="42"/>
      <c r="AJ127" s="42"/>
      <c r="AK127" s="42"/>
      <c r="AL127" s="42"/>
      <c r="AM127" s="46"/>
      <c r="AN127" s="42"/>
      <c r="AO127" s="42"/>
    </row>
    <row r="128" spans="1:29" ht="15.75">
      <c r="A128" s="398"/>
      <c r="B128" s="34"/>
      <c r="AC128" s="36"/>
    </row>
    <row r="129" spans="2:29" ht="15.75">
      <c r="B129" s="34"/>
      <c r="AC129" s="36"/>
    </row>
    <row r="130" spans="2:29" ht="15.75">
      <c r="B130" s="34"/>
      <c r="AC130" s="36"/>
    </row>
    <row r="131" ht="15.75">
      <c r="B131" s="34"/>
    </row>
    <row r="132" ht="15.75">
      <c r="B132" s="34"/>
    </row>
    <row r="133" ht="15.75">
      <c r="B133" s="34"/>
    </row>
    <row r="134" ht="15.75">
      <c r="B134" s="34"/>
    </row>
  </sheetData>
  <sheetProtection/>
  <mergeCells count="66">
    <mergeCell ref="AZ9:AZ13"/>
    <mergeCell ref="AL47:AL48"/>
    <mergeCell ref="AM47:AM48"/>
    <mergeCell ref="AQ9:AQ13"/>
    <mergeCell ref="AN47:AN48"/>
    <mergeCell ref="AO47:AO48"/>
    <mergeCell ref="AP47:AP48"/>
    <mergeCell ref="AP9:AP13"/>
    <mergeCell ref="AT9:AT13"/>
    <mergeCell ref="AM9:AM13"/>
    <mergeCell ref="AC47:AC48"/>
    <mergeCell ref="AD47:AD48"/>
    <mergeCell ref="AE47:AE48"/>
    <mergeCell ref="AF47:AF48"/>
    <mergeCell ref="AG47:AG48"/>
    <mergeCell ref="AI47:AI48"/>
    <mergeCell ref="AJ47:AJ48"/>
    <mergeCell ref="AK47:AK48"/>
    <mergeCell ref="U47:U48"/>
    <mergeCell ref="V47:V48"/>
    <mergeCell ref="W47:W48"/>
    <mergeCell ref="X47:X48"/>
    <mergeCell ref="Y47:Y48"/>
    <mergeCell ref="Z47:Z48"/>
    <mergeCell ref="AA47:AA48"/>
    <mergeCell ref="AB47:AB48"/>
    <mergeCell ref="A47:A48"/>
    <mergeCell ref="B47:B48"/>
    <mergeCell ref="O47:O48"/>
    <mergeCell ref="P47:P48"/>
    <mergeCell ref="Q47:Q48"/>
    <mergeCell ref="R47:R48"/>
    <mergeCell ref="S47:S48"/>
    <mergeCell ref="T47:T48"/>
    <mergeCell ref="AI9:AJ12"/>
    <mergeCell ref="AK9:AL12"/>
    <mergeCell ref="Z9:AA12"/>
    <mergeCell ref="AB9:AC12"/>
    <mergeCell ref="V9:W12"/>
    <mergeCell ref="X9:Y12"/>
    <mergeCell ref="AD9:AE12"/>
    <mergeCell ref="AF9:AG12"/>
    <mergeCell ref="B6:M6"/>
    <mergeCell ref="B9:B12"/>
    <mergeCell ref="C9:D9"/>
    <mergeCell ref="H9:H12"/>
    <mergeCell ref="I9:I12"/>
    <mergeCell ref="L9:N10"/>
    <mergeCell ref="C10:D10"/>
    <mergeCell ref="L11:L12"/>
    <mergeCell ref="N11:N12"/>
    <mergeCell ref="AW9:AW13"/>
    <mergeCell ref="AN9:AN13"/>
    <mergeCell ref="AO9:AO13"/>
    <mergeCell ref="AY9:AY13"/>
    <mergeCell ref="AR9:AR13"/>
    <mergeCell ref="AV9:AV13"/>
    <mergeCell ref="AX9:AX13"/>
    <mergeCell ref="AS9:AS13"/>
    <mergeCell ref="T9:T12"/>
    <mergeCell ref="U9:U12"/>
    <mergeCell ref="R9:R12"/>
    <mergeCell ref="S9:S12"/>
    <mergeCell ref="O9:O12"/>
    <mergeCell ref="P9:P12"/>
    <mergeCell ref="Q9:Q12"/>
  </mergeCells>
  <printOptions horizontalCentered="1"/>
  <pageMargins left="0.1968503937007874" right="0.1968503937007874" top="0.15748031496062992" bottom="0.1968503937007874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РС(Я)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О.С.</dc:creator>
  <cp:keywords/>
  <dc:description/>
  <cp:lastModifiedBy>Экономист</cp:lastModifiedBy>
  <cp:lastPrinted>2015-07-15T08:15:18Z</cp:lastPrinted>
  <dcterms:created xsi:type="dcterms:W3CDTF">2005-06-28T01:40:34Z</dcterms:created>
  <dcterms:modified xsi:type="dcterms:W3CDTF">2015-07-17T01:25:37Z</dcterms:modified>
  <cp:category/>
  <cp:version/>
  <cp:contentType/>
  <cp:contentStatus/>
</cp:coreProperties>
</file>