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2015-2017" sheetId="1" r:id="rId1"/>
  </sheets>
  <definedNames>
    <definedName name="_xlnm.Print_Area" localSheetId="0">'2015-2017'!$A$6:$I$87</definedName>
  </definedNames>
  <calcPr fullCalcOnLoad="1" refMode="R1C1"/>
</workbook>
</file>

<file path=xl/sharedStrings.xml><?xml version="1.0" encoding="utf-8"?>
<sst xmlns="http://schemas.openxmlformats.org/spreadsheetml/2006/main" count="165" uniqueCount="142">
  <si>
    <t>Наименование</t>
  </si>
  <si>
    <t>ОБЩЕГОСУДАРСТВЕННЫЕ ВОПРОСЫ</t>
  </si>
  <si>
    <t>НАЦИОНАЛЬНАЯ ЭКОНОМИКА</t>
  </si>
  <si>
    <t>ЖИЛИЩНО-КОММУНАЛЬНОЕ ХОЗЯЙСТВО</t>
  </si>
  <si>
    <t>МЕЖБЮДЖЕТНЫЕ ТРАНСФЕРТЫ</t>
  </si>
  <si>
    <t>СОЦИАЛЬНАЯ ПОЛИТИКА</t>
  </si>
  <si>
    <t>НАЦИОНАЛЬНАЯ БЕЗОПАСНОСТЬ И ПРАВООХРАНИТЕЛЬНАЯ ДЕЯТЕЛЬНОСТЬ</t>
  </si>
  <si>
    <t>СПОРТ И ФИЗИЧЕСКАЯ КУЛЬТУРА</t>
  </si>
  <si>
    <t>ОБРАЗОВАНИЕ</t>
  </si>
  <si>
    <t>Главный распорядитель</t>
  </si>
  <si>
    <t xml:space="preserve">ТЕЛЕВИДЕНИЕ И РАДИОВЕЩАНИЕ  </t>
  </si>
  <si>
    <t>Приложение № 1</t>
  </si>
  <si>
    <t>РАСХОДЫ</t>
  </si>
  <si>
    <t>2.</t>
  </si>
  <si>
    <t>3.</t>
  </si>
  <si>
    <t>Профицит (+)/дефицит (-)</t>
  </si>
  <si>
    <t>4.</t>
  </si>
  <si>
    <t>Источники внутреннего финансирования дефицита бюджета</t>
  </si>
  <si>
    <t>Муниципальные ценные бумаги</t>
  </si>
  <si>
    <t>Кредиты кредитных организаций</t>
  </si>
  <si>
    <t>Возврат бюджетных  кредитов, предоставленных юридическими лицами из бюджетов поселений</t>
  </si>
  <si>
    <t>Изменение остатков средств на счетах</t>
  </si>
  <si>
    <t>Иные источники</t>
  </si>
  <si>
    <t>Муниципальный долг</t>
  </si>
  <si>
    <t>На начало года</t>
  </si>
  <si>
    <t>в том числе объем обязательств по муниципальным гарантиям</t>
  </si>
  <si>
    <t>На конец года</t>
  </si>
  <si>
    <t>5.</t>
  </si>
  <si>
    <t>Индекс потребительских цен</t>
  </si>
  <si>
    <t>1.</t>
  </si>
  <si>
    <t>ДОХОДЫ</t>
  </si>
  <si>
    <t>1.1</t>
  </si>
  <si>
    <t>Налоговые доходы</t>
  </si>
  <si>
    <t>1.2</t>
  </si>
  <si>
    <t>Неналоговые доходы</t>
  </si>
  <si>
    <t>к Постановлению главы города</t>
  </si>
  <si>
    <t>тыс. руб.</t>
  </si>
  <si>
    <t xml:space="preserve"> </t>
  </si>
  <si>
    <t>код раздела, подраздела</t>
  </si>
  <si>
    <t>МЕРОПРИЯТИЯ В ОБЛАСТИ КУЛЬТУРЫ</t>
  </si>
  <si>
    <t>0100</t>
  </si>
  <si>
    <t>0300</t>
  </si>
  <si>
    <t>0400</t>
  </si>
  <si>
    <t>0500</t>
  </si>
  <si>
    <t>0700</t>
  </si>
  <si>
    <t>0800</t>
  </si>
  <si>
    <t>1000</t>
  </si>
  <si>
    <t>1100</t>
  </si>
  <si>
    <t>1200</t>
  </si>
  <si>
    <t>1400</t>
  </si>
  <si>
    <t>Непрограммные расходы</t>
  </si>
  <si>
    <t>Глава муниципального образования</t>
  </si>
  <si>
    <t>Депутаты представительного органа муниципального образования</t>
  </si>
  <si>
    <t>Центральный аппарат</t>
  </si>
  <si>
    <t>КЦСР</t>
  </si>
  <si>
    <t>0102</t>
  </si>
  <si>
    <t>9912434</t>
  </si>
  <si>
    <t>0103</t>
  </si>
  <si>
    <t>9912436</t>
  </si>
  <si>
    <t>9912441</t>
  </si>
  <si>
    <t>Программные расходы</t>
  </si>
  <si>
    <t>0104</t>
  </si>
  <si>
    <t>4900000</t>
  </si>
  <si>
    <t>0309</t>
  </si>
  <si>
    <t>2820000</t>
  </si>
  <si>
    <t>2850000</t>
  </si>
  <si>
    <t>Субсидии на пассажирские перевозки</t>
  </si>
  <si>
    <t>0408</t>
  </si>
  <si>
    <t>9982472</t>
  </si>
  <si>
    <t>Поддержка и развитие малого и среднего предпринимательства</t>
  </si>
  <si>
    <t>0412</t>
  </si>
  <si>
    <t>2210000</t>
  </si>
  <si>
    <t>3600000</t>
  </si>
  <si>
    <t>Управление муниципальной собственностью</t>
  </si>
  <si>
    <t>Развитие муниципальной службы</t>
  </si>
  <si>
    <t>Резервные фонды местной администрации</t>
  </si>
  <si>
    <t>0113</t>
  </si>
  <si>
    <t>9930000</t>
  </si>
  <si>
    <t>Прочие непрограммные расходы</t>
  </si>
  <si>
    <t>9980000</t>
  </si>
  <si>
    <t>Развитие дорожно-транспортного комплекса</t>
  </si>
  <si>
    <t>0501</t>
  </si>
  <si>
    <t>0503</t>
  </si>
  <si>
    <t>2400000</t>
  </si>
  <si>
    <t>Энергосбережение</t>
  </si>
  <si>
    <t>2500000</t>
  </si>
  <si>
    <t>Мероприятия в области коммунального хозяйства</t>
  </si>
  <si>
    <t>9982524</t>
  </si>
  <si>
    <t>Молодежная политика</t>
  </si>
  <si>
    <t>0707</t>
  </si>
  <si>
    <t>2920000</t>
  </si>
  <si>
    <t>Развитие жилищно-коммунального хозяйства</t>
  </si>
  <si>
    <t>2700000</t>
  </si>
  <si>
    <t>2100000</t>
  </si>
  <si>
    <t>Социальная поддержка граждан</t>
  </si>
  <si>
    <t>1003</t>
  </si>
  <si>
    <t>3000000</t>
  </si>
  <si>
    <t>Обеспечение качественным жильем</t>
  </si>
  <si>
    <t>3200000</t>
  </si>
  <si>
    <t>Профилактика безнадзорности и правонарушений несовершеннолетних</t>
  </si>
  <si>
    <t>1006</t>
  </si>
  <si>
    <t>4200000</t>
  </si>
  <si>
    <t>Развитие физической культуры и массового спорта</t>
  </si>
  <si>
    <t>1105</t>
  </si>
  <si>
    <t>2940000</t>
  </si>
  <si>
    <t>Информационное обеспечение деятельности</t>
  </si>
  <si>
    <t>1204</t>
  </si>
  <si>
    <t>9982482</t>
  </si>
  <si>
    <t>Субсидии, передаваемые в государственный бюджет (отрицательный трансферт)</t>
  </si>
  <si>
    <t>1403</t>
  </si>
  <si>
    <t>9957201</t>
  </si>
  <si>
    <t>Осуществление расходных обязательств ОМСУ в части полномочий по решению вопросов местного значения, переденнах в соответствии с заключенными между органом местного самоуправления муниципального района и поселения соглашением</t>
  </si>
  <si>
    <t>9957401</t>
  </si>
  <si>
    <t>№ п/п</t>
  </si>
  <si>
    <t>4</t>
  </si>
  <si>
    <t>5</t>
  </si>
  <si>
    <t>Организация культурно-массовых мероприятий</t>
  </si>
  <si>
    <t>Обеспечение первичной пожарной безопасности</t>
  </si>
  <si>
    <t>1.3</t>
  </si>
  <si>
    <t>Безвозмездные поступления</t>
  </si>
  <si>
    <t>0409</t>
  </si>
  <si>
    <t>Субсидии предприятиям, предоставляющим населению жилищные услуги</t>
  </si>
  <si>
    <t>9982517</t>
  </si>
  <si>
    <t>Взносы на капитальный ремонт</t>
  </si>
  <si>
    <t>9982518</t>
  </si>
  <si>
    <t>НАЦИОНАЛЬНАЯ ОБОРОНА</t>
  </si>
  <si>
    <t>0200</t>
  </si>
  <si>
    <t>0013600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</si>
  <si>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</si>
  <si>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</si>
  <si>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</si>
  <si>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</si>
  <si>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</si>
  <si>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</si>
  <si>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</si>
  <si>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</si>
  <si>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</si>
  <si>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</si>
  <si>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</si>
  <si>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                 Среднесрочный финансовй план МО "Город Удачный"                Мирнинского района РС (Я) на 2016-2018 годы</t>
  </si>
  <si>
    <t>Профилактика преступных проявлений</t>
  </si>
  <si>
    <t>№  190 от " 22  " июля  2015г.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</si>
</sst>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-* #,##0_р_._-;\-* #,##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0.0%"/>
    <numFmt numFmtId="190" formatCode="_-* #,##0.000000_р_._-;\-* #,##0.000000_р_._-;_-* &quot;-&quot;??_р_._-;_-@_-"/>
    <numFmt numFmtId="191" formatCode="_-* #,##0.0000000_р_._-;\-* #,##0.000000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 Cyr"/>
      <family val="0"/>
    </font>
    <font>
      <sz val="18"/>
      <name val="Arial"/>
      <family val="2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/>
    </xf>
    <xf numFmtId="4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0" fontId="10" fillId="0" borderId="11" xfId="53" applyFont="1" applyFill="1" applyBorder="1" applyAlignment="1">
      <alignment vertical="justify" wrapText="1"/>
      <protection/>
    </xf>
    <xf numFmtId="49" fontId="7" fillId="0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justify" vertical="top" wrapText="1"/>
    </xf>
    <xf numFmtId="43" fontId="7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9" fillId="0" borderId="10" xfId="0" applyNumberFormat="1" applyFont="1" applyFill="1" applyBorder="1" applyAlignment="1">
      <alignment horizontal="center"/>
    </xf>
    <xf numFmtId="184" fontId="9" fillId="0" borderId="1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184" fontId="8" fillId="0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/>
    </xf>
    <xf numFmtId="43" fontId="8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/>
    </xf>
    <xf numFmtId="184" fontId="10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18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а в главу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87"/>
  <sheetViews>
    <sheetView tabSelected="1" view="pageBreakPreview" zoomScale="85" zoomScaleSheetLayoutView="85" zoomScalePageLayoutView="0" workbookViewId="0" topLeftCell="A3">
      <selection activeCell="G10" sqref="G10"/>
    </sheetView>
  </sheetViews>
  <sheetFormatPr defaultColWidth="9.00390625" defaultRowHeight="12.75"/>
  <cols>
    <col min="1" max="1" width="13.125" style="1" customWidth="1"/>
    <col min="2" max="2" width="76.25390625" style="1" customWidth="1"/>
    <col min="3" max="3" width="19.625" style="1" customWidth="1"/>
    <col min="4" max="5" width="14.625" style="2" customWidth="1"/>
    <col min="6" max="6" width="26.625" style="1" customWidth="1"/>
    <col min="7" max="7" width="28.75390625" style="1" customWidth="1"/>
    <col min="8" max="8" width="24.875" style="1" customWidth="1"/>
    <col min="9" max="16384" width="9.125" style="1" customWidth="1"/>
  </cols>
  <sheetData>
    <row r="1" ht="21.75" customHeight="1" hidden="1"/>
    <row r="2" ht="15" hidden="1"/>
    <row r="3" ht="1.5" customHeight="1"/>
    <row r="4" ht="12" customHeight="1" hidden="1"/>
    <row r="5" ht="12" customHeight="1"/>
    <row r="6" spans="2:8" ht="20.25" customHeight="1">
      <c r="B6" s="3"/>
      <c r="C6" s="3"/>
      <c r="D6" s="4"/>
      <c r="E6" s="4"/>
      <c r="F6" s="7"/>
      <c r="G6" s="8" t="s">
        <v>11</v>
      </c>
      <c r="H6" s="8"/>
    </row>
    <row r="7" spans="2:8" ht="15.75" customHeight="1">
      <c r="B7" s="3"/>
      <c r="C7" s="3"/>
      <c r="D7" s="4"/>
      <c r="E7" s="4"/>
      <c r="F7" s="7"/>
      <c r="G7" s="8"/>
      <c r="H7" s="8"/>
    </row>
    <row r="8" spans="2:8" ht="18.75" customHeight="1">
      <c r="B8" s="3"/>
      <c r="C8" s="3"/>
      <c r="D8" s="4"/>
      <c r="E8" s="4"/>
      <c r="F8" s="7"/>
      <c r="G8" s="8" t="s">
        <v>35</v>
      </c>
      <c r="H8" s="8"/>
    </row>
    <row r="9" spans="2:8" ht="18.75" customHeight="1">
      <c r="B9" s="3"/>
      <c r="C9" s="3"/>
      <c r="D9" s="4"/>
      <c r="E9" s="4"/>
      <c r="F9" s="7"/>
      <c r="G9" s="8"/>
      <c r="H9" s="8"/>
    </row>
    <row r="10" spans="2:8" ht="18" customHeight="1">
      <c r="B10" s="3"/>
      <c r="C10" s="3"/>
      <c r="D10" s="4"/>
      <c r="E10" s="4"/>
      <c r="F10" s="7"/>
      <c r="G10" s="8" t="s">
        <v>141</v>
      </c>
      <c r="H10" s="8"/>
    </row>
    <row r="11" spans="2:8" ht="18" customHeight="1">
      <c r="B11" s="3"/>
      <c r="C11" s="3"/>
      <c r="D11" s="4"/>
      <c r="E11" s="4"/>
      <c r="F11" s="7"/>
      <c r="G11" s="8"/>
      <c r="H11" s="8"/>
    </row>
    <row r="12" spans="2:6" ht="21.75" customHeight="1">
      <c r="B12" s="3"/>
      <c r="C12" s="3"/>
      <c r="D12" s="4"/>
      <c r="E12" s="4"/>
      <c r="F12" s="7"/>
    </row>
    <row r="13" spans="1:8" ht="60.75" customHeight="1">
      <c r="A13" s="8"/>
      <c r="B13" s="68" t="s">
        <v>139</v>
      </c>
      <c r="C13" s="68"/>
      <c r="D13" s="68"/>
      <c r="E13" s="42"/>
      <c r="F13" s="8"/>
      <c r="G13" s="8"/>
      <c r="H13" s="8"/>
    </row>
    <row r="14" spans="1:8" ht="20.25" customHeight="1">
      <c r="A14" s="8"/>
      <c r="B14" s="9" t="s">
        <v>37</v>
      </c>
      <c r="C14" s="9"/>
      <c r="D14" s="10"/>
      <c r="E14" s="10"/>
      <c r="F14" s="8"/>
      <c r="G14" s="8"/>
      <c r="H14" s="11" t="s">
        <v>36</v>
      </c>
    </row>
    <row r="15" spans="1:8" s="5" customFormat="1" ht="102.75" customHeight="1">
      <c r="A15" s="66" t="s">
        <v>113</v>
      </c>
      <c r="B15" s="64" t="s">
        <v>0</v>
      </c>
      <c r="C15" s="64" t="s">
        <v>9</v>
      </c>
      <c r="D15" s="65" t="s">
        <v>38</v>
      </c>
      <c r="E15" s="43" t="s">
        <v>54</v>
      </c>
      <c r="F15" s="62">
        <v>2016</v>
      </c>
      <c r="G15" s="62">
        <v>2017</v>
      </c>
      <c r="H15" s="62">
        <v>2018</v>
      </c>
    </row>
    <row r="16" spans="1:8" s="5" customFormat="1" ht="24.75" customHeight="1">
      <c r="A16" s="12">
        <v>1</v>
      </c>
      <c r="B16" s="13">
        <v>2</v>
      </c>
      <c r="C16" s="13">
        <v>3</v>
      </c>
      <c r="D16" s="14" t="s">
        <v>114</v>
      </c>
      <c r="E16" s="14" t="s">
        <v>115</v>
      </c>
      <c r="F16" s="15">
        <v>6</v>
      </c>
      <c r="G16" s="15">
        <v>7</v>
      </c>
      <c r="H16" s="15">
        <v>8</v>
      </c>
    </row>
    <row r="17" spans="1:8" s="5" customFormat="1" ht="29.25" customHeight="1">
      <c r="A17" s="12"/>
      <c r="B17" s="16" t="s">
        <v>28</v>
      </c>
      <c r="C17" s="17"/>
      <c r="D17" s="18"/>
      <c r="E17" s="18"/>
      <c r="F17" s="63">
        <v>1.072</v>
      </c>
      <c r="G17" s="67">
        <v>1.055</v>
      </c>
      <c r="H17" s="63">
        <v>1.052</v>
      </c>
    </row>
    <row r="18" spans="1:8" ht="23.25">
      <c r="A18" s="19" t="s">
        <v>29</v>
      </c>
      <c r="B18" s="49" t="s">
        <v>30</v>
      </c>
      <c r="C18" s="53"/>
      <c r="D18" s="54"/>
      <c r="E18" s="54"/>
      <c r="F18" s="55">
        <f>F19+F20+F21</f>
        <v>292596.14</v>
      </c>
      <c r="G18" s="55">
        <f>G19+G20+G21</f>
        <v>308688.92769999994</v>
      </c>
      <c r="H18" s="55">
        <f>H19+H20+H21</f>
        <v>324740.7519404</v>
      </c>
    </row>
    <row r="19" spans="1:8" ht="23.25">
      <c r="A19" s="21" t="s">
        <v>31</v>
      </c>
      <c r="B19" s="22" t="s">
        <v>32</v>
      </c>
      <c r="C19" s="23">
        <v>802</v>
      </c>
      <c r="D19" s="24"/>
      <c r="E19" s="24"/>
      <c r="F19" s="25">
        <v>138655.15</v>
      </c>
      <c r="G19" s="25">
        <f>F19*G17</f>
        <v>146281.18324999997</v>
      </c>
      <c r="H19" s="25">
        <f>G19*H17</f>
        <v>153887.80477899997</v>
      </c>
    </row>
    <row r="20" spans="1:8" ht="23.25">
      <c r="A20" s="21" t="s">
        <v>33</v>
      </c>
      <c r="B20" s="22" t="s">
        <v>34</v>
      </c>
      <c r="C20" s="23">
        <v>802</v>
      </c>
      <c r="D20" s="24"/>
      <c r="E20" s="24"/>
      <c r="F20" s="25">
        <v>52762.39</v>
      </c>
      <c r="G20" s="25">
        <f>F20*G17</f>
        <v>55664.321449999996</v>
      </c>
      <c r="H20" s="25">
        <f>G20*H17</f>
        <v>58558.866165399995</v>
      </c>
    </row>
    <row r="21" spans="1:8" ht="23.25">
      <c r="A21" s="21" t="s">
        <v>118</v>
      </c>
      <c r="B21" s="26" t="s">
        <v>119</v>
      </c>
      <c r="C21" s="41">
        <v>802</v>
      </c>
      <c r="D21" s="24"/>
      <c r="E21" s="24"/>
      <c r="F21" s="25">
        <v>101178.6</v>
      </c>
      <c r="G21" s="25">
        <f>F21*G17</f>
        <v>106743.423</v>
      </c>
      <c r="H21" s="25">
        <f>G21*H17</f>
        <v>112294.080996</v>
      </c>
    </row>
    <row r="22" spans="1:8" ht="23.25">
      <c r="A22" s="19" t="s">
        <v>13</v>
      </c>
      <c r="B22" s="49" t="s">
        <v>12</v>
      </c>
      <c r="C22" s="50"/>
      <c r="D22" s="51"/>
      <c r="E22" s="51"/>
      <c r="F22" s="52">
        <f>F23+F33+F37+F43+F53+F56+F59+F64+F67+F70+F32</f>
        <v>292596.13648000004</v>
      </c>
      <c r="G22" s="52">
        <f>G23+G33+G37+G43+G53+G56+G59+G64+G67+G70</f>
        <v>308688.9277904</v>
      </c>
      <c r="H22" s="52">
        <f>H23+H33+H37+H43+H53+H56+H59+H64+H67+H70</f>
        <v>324740.7520355007</v>
      </c>
    </row>
    <row r="23" spans="1:8" ht="23.25">
      <c r="A23" s="21" t="s">
        <v>128</v>
      </c>
      <c r="B23" s="20" t="s">
        <v>1</v>
      </c>
      <c r="C23" s="40">
        <v>802</v>
      </c>
      <c r="D23" s="47" t="s">
        <v>40</v>
      </c>
      <c r="E23" s="47"/>
      <c r="F23" s="48">
        <f>F25+F26+F27+F28+F29+F31</f>
        <v>110914.1584</v>
      </c>
      <c r="G23" s="48">
        <f>G25+G26+G27+G28+G29+G31</f>
        <v>117014.437112</v>
      </c>
      <c r="H23" s="48">
        <f>H25+H26+H27+H28+H29+H31</f>
        <v>123099.187841824</v>
      </c>
    </row>
    <row r="24" spans="1:8" ht="23.25">
      <c r="A24" s="27"/>
      <c r="B24" s="44" t="s">
        <v>50</v>
      </c>
      <c r="C24" s="23"/>
      <c r="D24" s="28"/>
      <c r="E24" s="28"/>
      <c r="F24" s="37"/>
      <c r="G24" s="37"/>
      <c r="H24" s="37"/>
    </row>
    <row r="25" spans="1:8" ht="23.25">
      <c r="A25" s="27"/>
      <c r="B25" s="22" t="s">
        <v>51</v>
      </c>
      <c r="C25" s="23">
        <v>802</v>
      </c>
      <c r="D25" s="28" t="s">
        <v>55</v>
      </c>
      <c r="E25" s="28" t="s">
        <v>56</v>
      </c>
      <c r="F25" s="37">
        <f>3090.8*F17</f>
        <v>3313.3376000000003</v>
      </c>
      <c r="G25" s="37">
        <f>F25*G17</f>
        <v>3495.571168</v>
      </c>
      <c r="H25" s="37">
        <f>G25*H17</f>
        <v>3677.340868736</v>
      </c>
    </row>
    <row r="26" spans="1:8" ht="46.5">
      <c r="A26" s="27"/>
      <c r="B26" s="22" t="s">
        <v>52</v>
      </c>
      <c r="C26" s="23">
        <v>802</v>
      </c>
      <c r="D26" s="28" t="s">
        <v>57</v>
      </c>
      <c r="E26" s="28" t="s">
        <v>58</v>
      </c>
      <c r="F26" s="37">
        <f>249.6*F17</f>
        <v>267.57120000000003</v>
      </c>
      <c r="G26" s="37">
        <f aca="true" t="shared" si="0" ref="G26:G32">F26*1.055</f>
        <v>282.287616</v>
      </c>
      <c r="H26" s="37">
        <f aca="true" t="shared" si="1" ref="H26:H32">G26*1.052</f>
        <v>296.96657203200004</v>
      </c>
    </row>
    <row r="27" spans="1:8" ht="23.25">
      <c r="A27" s="27"/>
      <c r="B27" s="22" t="s">
        <v>53</v>
      </c>
      <c r="C27" s="23">
        <v>802</v>
      </c>
      <c r="D27" s="28" t="s">
        <v>61</v>
      </c>
      <c r="E27" s="28" t="s">
        <v>59</v>
      </c>
      <c r="F27" s="37">
        <f>(68228.2-354.85)*1.072</f>
        <v>72760.2312</v>
      </c>
      <c r="G27" s="37">
        <f t="shared" si="0"/>
        <v>76762.043916</v>
      </c>
      <c r="H27" s="37">
        <f t="shared" si="1"/>
        <v>80753.670199632</v>
      </c>
    </row>
    <row r="28" spans="1:8" ht="23.25">
      <c r="A28" s="27"/>
      <c r="B28" s="22" t="s">
        <v>75</v>
      </c>
      <c r="C28" s="23">
        <v>802</v>
      </c>
      <c r="D28" s="28" t="s">
        <v>76</v>
      </c>
      <c r="E28" s="28" t="s">
        <v>77</v>
      </c>
      <c r="F28" s="37">
        <f>1706.9*1.072</f>
        <v>1829.7968000000003</v>
      </c>
      <c r="G28" s="37">
        <f t="shared" si="0"/>
        <v>1930.4356240000002</v>
      </c>
      <c r="H28" s="37">
        <f t="shared" si="1"/>
        <v>2030.8182764480002</v>
      </c>
    </row>
    <row r="29" spans="1:8" ht="23.25">
      <c r="A29" s="27"/>
      <c r="B29" s="22" t="s">
        <v>78</v>
      </c>
      <c r="C29" s="23">
        <v>802</v>
      </c>
      <c r="D29" s="28" t="s">
        <v>76</v>
      </c>
      <c r="E29" s="28" t="s">
        <v>79</v>
      </c>
      <c r="F29" s="37">
        <f>30189.2*1.072</f>
        <v>32362.8224</v>
      </c>
      <c r="G29" s="37">
        <f t="shared" si="0"/>
        <v>34142.777632</v>
      </c>
      <c r="H29" s="37">
        <f t="shared" si="1"/>
        <v>35918.202068864</v>
      </c>
    </row>
    <row r="30" spans="1:8" ht="23.25">
      <c r="A30" s="27"/>
      <c r="B30" s="44" t="s">
        <v>60</v>
      </c>
      <c r="C30" s="23"/>
      <c r="D30" s="28"/>
      <c r="E30" s="28"/>
      <c r="F30" s="37"/>
      <c r="G30" s="37">
        <f t="shared" si="0"/>
        <v>0</v>
      </c>
      <c r="H30" s="37">
        <f t="shared" si="1"/>
        <v>0</v>
      </c>
    </row>
    <row r="31" spans="1:8" ht="23.25">
      <c r="A31" s="27"/>
      <c r="B31" s="22" t="s">
        <v>74</v>
      </c>
      <c r="C31" s="23">
        <v>802</v>
      </c>
      <c r="D31" s="28" t="s">
        <v>61</v>
      </c>
      <c r="E31" s="28" t="s">
        <v>62</v>
      </c>
      <c r="F31" s="37">
        <f>354.85*1.072</f>
        <v>380.39920000000006</v>
      </c>
      <c r="G31" s="37">
        <f t="shared" si="0"/>
        <v>401.32115600000003</v>
      </c>
      <c r="H31" s="37">
        <f t="shared" si="1"/>
        <v>422.18985611200003</v>
      </c>
    </row>
    <row r="32" spans="1:8" ht="23.25">
      <c r="A32" s="21" t="s">
        <v>129</v>
      </c>
      <c r="B32" s="20" t="s">
        <v>125</v>
      </c>
      <c r="C32" s="40">
        <v>802</v>
      </c>
      <c r="D32" s="47" t="s">
        <v>126</v>
      </c>
      <c r="E32" s="47" t="s">
        <v>127</v>
      </c>
      <c r="F32" s="48">
        <f>2447.6*1.072</f>
        <v>2623.8272</v>
      </c>
      <c r="G32" s="48">
        <f t="shared" si="0"/>
        <v>2768.1376960000002</v>
      </c>
      <c r="H32" s="48">
        <f t="shared" si="1"/>
        <v>2912.0808561920003</v>
      </c>
    </row>
    <row r="33" spans="1:8" ht="68.25">
      <c r="A33" s="21" t="s">
        <v>130</v>
      </c>
      <c r="B33" s="20" t="s">
        <v>6</v>
      </c>
      <c r="C33" s="40">
        <v>802</v>
      </c>
      <c r="D33" s="47" t="s">
        <v>41</v>
      </c>
      <c r="E33" s="47"/>
      <c r="F33" s="36">
        <f>F35+F36</f>
        <v>850</v>
      </c>
      <c r="G33" s="36">
        <f>G35+G36</f>
        <v>896.75</v>
      </c>
      <c r="H33" s="36">
        <f>H35+H36</f>
        <v>943.3810000000001</v>
      </c>
    </row>
    <row r="34" spans="1:8" ht="23.25">
      <c r="A34" s="27"/>
      <c r="B34" s="44" t="s">
        <v>60</v>
      </c>
      <c r="C34" s="23"/>
      <c r="D34" s="28"/>
      <c r="E34" s="28"/>
      <c r="F34" s="38"/>
      <c r="G34" s="38"/>
      <c r="H34" s="38"/>
    </row>
    <row r="35" spans="1:8" ht="23.25">
      <c r="A35" s="27"/>
      <c r="B35" s="22" t="s">
        <v>117</v>
      </c>
      <c r="C35" s="23">
        <v>802</v>
      </c>
      <c r="D35" s="28" t="s">
        <v>63</v>
      </c>
      <c r="E35" s="28" t="s">
        <v>64</v>
      </c>
      <c r="F35" s="38">
        <v>350</v>
      </c>
      <c r="G35" s="37">
        <f>F35*1.055</f>
        <v>369.25</v>
      </c>
      <c r="H35" s="37">
        <f>G35*1.052</f>
        <v>388.451</v>
      </c>
    </row>
    <row r="36" spans="1:8" s="45" customFormat="1" ht="23.25">
      <c r="A36" s="19"/>
      <c r="B36" s="46" t="s">
        <v>140</v>
      </c>
      <c r="C36" s="23">
        <v>802</v>
      </c>
      <c r="D36" s="28" t="s">
        <v>63</v>
      </c>
      <c r="E36" s="28" t="s">
        <v>65</v>
      </c>
      <c r="F36" s="37">
        <v>500</v>
      </c>
      <c r="G36" s="37">
        <f>F36*1.055</f>
        <v>527.5</v>
      </c>
      <c r="H36" s="37">
        <f>G36*1.052</f>
        <v>554.9300000000001</v>
      </c>
    </row>
    <row r="37" spans="1:8" ht="23.25">
      <c r="A37" s="21" t="s">
        <v>131</v>
      </c>
      <c r="B37" s="20" t="s">
        <v>2</v>
      </c>
      <c r="C37" s="40">
        <v>802</v>
      </c>
      <c r="D37" s="47" t="s">
        <v>42</v>
      </c>
      <c r="E37" s="47"/>
      <c r="F37" s="36">
        <f>F39+F42+F41</f>
        <v>41468.56848</v>
      </c>
      <c r="G37" s="36">
        <f>G39+G42+G41</f>
        <v>43749.33974639999</v>
      </c>
      <c r="H37" s="36">
        <f>H39+H42+H41</f>
        <v>46024.305413212795</v>
      </c>
    </row>
    <row r="38" spans="1:8" ht="23.25">
      <c r="A38" s="27"/>
      <c r="B38" s="44" t="s">
        <v>50</v>
      </c>
      <c r="C38" s="23"/>
      <c r="D38" s="28"/>
      <c r="E38" s="28"/>
      <c r="F38" s="38"/>
      <c r="G38" s="38"/>
      <c r="H38" s="38"/>
    </row>
    <row r="39" spans="1:8" ht="23.25">
      <c r="A39" s="27"/>
      <c r="B39" s="22" t="s">
        <v>66</v>
      </c>
      <c r="C39" s="23">
        <v>802</v>
      </c>
      <c r="D39" s="28" t="s">
        <v>67</v>
      </c>
      <c r="E39" s="28" t="s">
        <v>68</v>
      </c>
      <c r="F39" s="38">
        <f>4522*1.072</f>
        <v>4847.584000000001</v>
      </c>
      <c r="G39" s="37">
        <f>F39*1.055</f>
        <v>5114.201120000001</v>
      </c>
      <c r="H39" s="37">
        <f>G39*1.052</f>
        <v>5380.13957824</v>
      </c>
    </row>
    <row r="40" spans="1:8" ht="23.25">
      <c r="A40" s="27"/>
      <c r="B40" s="44" t="s">
        <v>60</v>
      </c>
      <c r="C40" s="23"/>
      <c r="D40" s="28"/>
      <c r="E40" s="28"/>
      <c r="F40" s="38"/>
      <c r="G40" s="37"/>
      <c r="H40" s="37"/>
    </row>
    <row r="41" spans="1:8" ht="23.25">
      <c r="A41" s="27"/>
      <c r="B41" s="26" t="s">
        <v>80</v>
      </c>
      <c r="C41" s="23">
        <v>802</v>
      </c>
      <c r="D41" s="28" t="s">
        <v>120</v>
      </c>
      <c r="E41" s="28" t="s">
        <v>83</v>
      </c>
      <c r="F41" s="38">
        <f>(24366.59*1.072)+10000</f>
        <v>36120.98448</v>
      </c>
      <c r="G41" s="37">
        <f>F41*1.055</f>
        <v>38107.638626399996</v>
      </c>
      <c r="H41" s="37">
        <f>G41*1.052</f>
        <v>40089.235834972795</v>
      </c>
    </row>
    <row r="42" spans="1:8" ht="46.5">
      <c r="A42" s="27"/>
      <c r="B42" s="22" t="s">
        <v>69</v>
      </c>
      <c r="C42" s="23">
        <v>802</v>
      </c>
      <c r="D42" s="28" t="s">
        <v>70</v>
      </c>
      <c r="E42" s="28" t="s">
        <v>71</v>
      </c>
      <c r="F42" s="38">
        <v>500</v>
      </c>
      <c r="G42" s="37">
        <f>F42*1.055</f>
        <v>527.5</v>
      </c>
      <c r="H42" s="37">
        <f>G42*1.052</f>
        <v>554.9300000000001</v>
      </c>
    </row>
    <row r="43" spans="1:8" ht="23.25">
      <c r="A43" s="21" t="s">
        <v>132</v>
      </c>
      <c r="B43" s="60" t="s">
        <v>3</v>
      </c>
      <c r="C43" s="40">
        <v>802</v>
      </c>
      <c r="D43" s="47" t="s">
        <v>43</v>
      </c>
      <c r="E43" s="47"/>
      <c r="F43" s="36">
        <f>F48+F49+F50+F52+F46+F45</f>
        <v>114993.1824</v>
      </c>
      <c r="G43" s="36">
        <f>G48+G49+G50+G52+G46+G45</f>
        <v>123952.54893199999</v>
      </c>
      <c r="H43" s="36">
        <f>H48+H49+H50+H52+H46+H45</f>
        <v>130306.48147646399</v>
      </c>
    </row>
    <row r="44" spans="1:8" ht="23.25">
      <c r="A44" s="27"/>
      <c r="B44" s="44" t="s">
        <v>50</v>
      </c>
      <c r="C44" s="40"/>
      <c r="D44" s="47"/>
      <c r="E44" s="47"/>
      <c r="F44" s="36"/>
      <c r="G44" s="36"/>
      <c r="H44" s="36"/>
    </row>
    <row r="45" spans="1:8" ht="46.5">
      <c r="A45" s="27"/>
      <c r="B45" s="22" t="s">
        <v>121</v>
      </c>
      <c r="C45" s="23">
        <v>802</v>
      </c>
      <c r="D45" s="28" t="s">
        <v>81</v>
      </c>
      <c r="E45" s="28" t="s">
        <v>122</v>
      </c>
      <c r="F45" s="38">
        <f>82801</f>
        <v>82801</v>
      </c>
      <c r="G45" s="37">
        <f aca="true" t="shared" si="2" ref="G45:G52">F45*1.055</f>
        <v>87355.055</v>
      </c>
      <c r="H45" s="37">
        <f aca="true" t="shared" si="3" ref="H45:H52">G45*1.052</f>
        <v>91897.51785999999</v>
      </c>
    </row>
    <row r="46" spans="1:8" ht="23.25">
      <c r="A46" s="27"/>
      <c r="B46" s="26" t="s">
        <v>123</v>
      </c>
      <c r="C46" s="23">
        <v>802</v>
      </c>
      <c r="D46" s="28" t="s">
        <v>81</v>
      </c>
      <c r="E46" s="28" t="s">
        <v>124</v>
      </c>
      <c r="F46" s="38">
        <v>884.7</v>
      </c>
      <c r="G46" s="37">
        <v>800</v>
      </c>
      <c r="H46" s="37">
        <v>750</v>
      </c>
    </row>
    <row r="47" spans="1:8" ht="23.25">
      <c r="A47" s="27"/>
      <c r="B47" s="44" t="s">
        <v>60</v>
      </c>
      <c r="C47" s="23"/>
      <c r="D47" s="28"/>
      <c r="E47" s="28"/>
      <c r="F47" s="38"/>
      <c r="G47" s="37"/>
      <c r="H47" s="37"/>
    </row>
    <row r="48" spans="1:8" ht="23.25">
      <c r="A48" s="27"/>
      <c r="B48" s="22" t="s">
        <v>73</v>
      </c>
      <c r="C48" s="23">
        <v>802</v>
      </c>
      <c r="D48" s="28" t="s">
        <v>81</v>
      </c>
      <c r="E48" s="28" t="s">
        <v>72</v>
      </c>
      <c r="F48" s="38">
        <f>7562.95*1.072</f>
        <v>8107.4824</v>
      </c>
      <c r="G48" s="37">
        <f t="shared" si="2"/>
        <v>8553.393931999999</v>
      </c>
      <c r="H48" s="37">
        <f t="shared" si="3"/>
        <v>8998.170416464</v>
      </c>
    </row>
    <row r="49" spans="1:8" ht="23.25">
      <c r="A49" s="27"/>
      <c r="B49" s="26" t="s">
        <v>84</v>
      </c>
      <c r="C49" s="23">
        <v>802</v>
      </c>
      <c r="D49" s="28" t="s">
        <v>82</v>
      </c>
      <c r="E49" s="28" t="s">
        <v>85</v>
      </c>
      <c r="F49" s="38">
        <v>1200</v>
      </c>
      <c r="G49" s="37">
        <f t="shared" si="2"/>
        <v>1266</v>
      </c>
      <c r="H49" s="37">
        <f t="shared" si="3"/>
        <v>1331.832</v>
      </c>
    </row>
    <row r="50" spans="1:8" ht="23.25">
      <c r="A50" s="27"/>
      <c r="B50" s="26" t="s">
        <v>91</v>
      </c>
      <c r="C50" s="23">
        <v>802</v>
      </c>
      <c r="D50" s="28" t="s">
        <v>82</v>
      </c>
      <c r="E50" s="28" t="s">
        <v>92</v>
      </c>
      <c r="F50" s="38">
        <f>18000</f>
        <v>18000</v>
      </c>
      <c r="G50" s="37">
        <f>(F50*1.055)+2768.1</f>
        <v>21758.1</v>
      </c>
      <c r="H50" s="37">
        <f>G50*1.052</f>
        <v>22889.5212</v>
      </c>
    </row>
    <row r="51" spans="1:8" ht="23.25">
      <c r="A51" s="27"/>
      <c r="B51" s="44" t="s">
        <v>50</v>
      </c>
      <c r="C51" s="40"/>
      <c r="D51" s="47"/>
      <c r="E51" s="47"/>
      <c r="F51" s="38"/>
      <c r="G51" s="37"/>
      <c r="H51" s="37"/>
    </row>
    <row r="52" spans="1:8" ht="23.25">
      <c r="A52" s="27"/>
      <c r="B52" s="26" t="s">
        <v>86</v>
      </c>
      <c r="C52" s="23">
        <v>802</v>
      </c>
      <c r="D52" s="28" t="s">
        <v>82</v>
      </c>
      <c r="E52" s="28" t="s">
        <v>87</v>
      </c>
      <c r="F52" s="38">
        <v>4000</v>
      </c>
      <c r="G52" s="37">
        <f t="shared" si="2"/>
        <v>4220</v>
      </c>
      <c r="H52" s="37">
        <f t="shared" si="3"/>
        <v>4439.4400000000005</v>
      </c>
    </row>
    <row r="53" spans="1:8" ht="23.25">
      <c r="A53" s="21" t="s">
        <v>133</v>
      </c>
      <c r="B53" s="61" t="s">
        <v>8</v>
      </c>
      <c r="C53" s="40">
        <v>802</v>
      </c>
      <c r="D53" s="47" t="s">
        <v>44</v>
      </c>
      <c r="E53" s="47"/>
      <c r="F53" s="36">
        <f>F55</f>
        <v>1500</v>
      </c>
      <c r="G53" s="36">
        <f>G55</f>
        <v>1582.5</v>
      </c>
      <c r="H53" s="36">
        <f>H55</f>
        <v>1664.79</v>
      </c>
    </row>
    <row r="54" spans="1:8" ht="23.25">
      <c r="A54" s="27"/>
      <c r="B54" s="44" t="s">
        <v>60</v>
      </c>
      <c r="C54" s="40"/>
      <c r="D54" s="47"/>
      <c r="E54" s="47"/>
      <c r="F54" s="36"/>
      <c r="G54" s="36"/>
      <c r="H54" s="36"/>
    </row>
    <row r="55" spans="1:8" ht="23.25">
      <c r="A55" s="27"/>
      <c r="B55" s="29" t="s">
        <v>88</v>
      </c>
      <c r="C55" s="23">
        <v>802</v>
      </c>
      <c r="D55" s="28" t="s">
        <v>89</v>
      </c>
      <c r="E55" s="28" t="s">
        <v>90</v>
      </c>
      <c r="F55" s="38">
        <v>1500</v>
      </c>
      <c r="G55" s="37">
        <f>F55*1.055</f>
        <v>1582.5</v>
      </c>
      <c r="H55" s="37">
        <f>G55*1.052</f>
        <v>1664.79</v>
      </c>
    </row>
    <row r="56" spans="1:8" ht="23.25">
      <c r="A56" s="21" t="s">
        <v>134</v>
      </c>
      <c r="B56" s="61" t="s">
        <v>39</v>
      </c>
      <c r="C56" s="40">
        <v>802</v>
      </c>
      <c r="D56" s="47" t="s">
        <v>45</v>
      </c>
      <c r="E56" s="47"/>
      <c r="F56" s="36">
        <f>F58</f>
        <v>8853.4</v>
      </c>
      <c r="G56" s="36">
        <f>G58</f>
        <v>9473.737</v>
      </c>
      <c r="H56" s="36">
        <f>H58</f>
        <v>10057.971324</v>
      </c>
    </row>
    <row r="57" spans="1:8" ht="23.25">
      <c r="A57" s="27"/>
      <c r="B57" s="44" t="s">
        <v>60</v>
      </c>
      <c r="C57" s="40"/>
      <c r="D57" s="47"/>
      <c r="E57" s="47"/>
      <c r="F57" s="36"/>
      <c r="G57" s="36"/>
      <c r="H57" s="36"/>
    </row>
    <row r="58" spans="1:8" ht="23.25">
      <c r="A58" s="27"/>
      <c r="B58" s="29" t="s">
        <v>116</v>
      </c>
      <c r="C58" s="23">
        <v>802</v>
      </c>
      <c r="D58" s="28" t="s">
        <v>45</v>
      </c>
      <c r="E58" s="28" t="s">
        <v>93</v>
      </c>
      <c r="F58" s="38">
        <f>4085+4768.4</f>
        <v>8853.4</v>
      </c>
      <c r="G58" s="37">
        <f>F58*1.055+133.4</f>
        <v>9473.737</v>
      </c>
      <c r="H58" s="37">
        <f>G58*1.052+91.6</f>
        <v>10057.971324</v>
      </c>
    </row>
    <row r="59" spans="1:8" ht="23.25">
      <c r="A59" s="21" t="s">
        <v>135</v>
      </c>
      <c r="B59" s="20" t="s">
        <v>5</v>
      </c>
      <c r="C59" s="40">
        <v>802</v>
      </c>
      <c r="D59" s="47" t="s">
        <v>46</v>
      </c>
      <c r="E59" s="47"/>
      <c r="F59" s="36">
        <f>F61+F62+F63</f>
        <v>2900</v>
      </c>
      <c r="G59" s="36">
        <f>G61+G62+G63</f>
        <v>3059.5</v>
      </c>
      <c r="H59" s="36">
        <f>H61+H62+H63</f>
        <v>3218.594</v>
      </c>
    </row>
    <row r="60" spans="1:8" ht="23.25">
      <c r="A60" s="27"/>
      <c r="B60" s="44" t="s">
        <v>60</v>
      </c>
      <c r="C60" s="40"/>
      <c r="D60" s="47"/>
      <c r="E60" s="47"/>
      <c r="F60" s="36"/>
      <c r="G60" s="36"/>
      <c r="H60" s="36"/>
    </row>
    <row r="61" spans="1:8" ht="23.25">
      <c r="A61" s="27"/>
      <c r="B61" s="22" t="s">
        <v>94</v>
      </c>
      <c r="C61" s="23">
        <v>802</v>
      </c>
      <c r="D61" s="28" t="s">
        <v>95</v>
      </c>
      <c r="E61" s="28" t="s">
        <v>96</v>
      </c>
      <c r="F61" s="38">
        <v>2400</v>
      </c>
      <c r="G61" s="37">
        <f>F61*1.055</f>
        <v>2532</v>
      </c>
      <c r="H61" s="37">
        <f>G61*1.052</f>
        <v>2663.664</v>
      </c>
    </row>
    <row r="62" spans="1:8" ht="23.25">
      <c r="A62" s="27"/>
      <c r="B62" s="22" t="s">
        <v>97</v>
      </c>
      <c r="C62" s="23">
        <v>802</v>
      </c>
      <c r="D62" s="28" t="s">
        <v>95</v>
      </c>
      <c r="E62" s="28" t="s">
        <v>98</v>
      </c>
      <c r="F62" s="38"/>
      <c r="G62" s="38"/>
      <c r="H62" s="38"/>
    </row>
    <row r="63" spans="1:8" ht="46.5">
      <c r="A63" s="27"/>
      <c r="B63" s="22" t="s">
        <v>99</v>
      </c>
      <c r="C63" s="23">
        <v>802</v>
      </c>
      <c r="D63" s="28" t="s">
        <v>100</v>
      </c>
      <c r="E63" s="28" t="s">
        <v>101</v>
      </c>
      <c r="F63" s="38">
        <v>500</v>
      </c>
      <c r="G63" s="37">
        <f>F63*1.055</f>
        <v>527.5</v>
      </c>
      <c r="H63" s="37">
        <f>G63*1.052</f>
        <v>554.9300000000001</v>
      </c>
    </row>
    <row r="64" spans="1:8" s="6" customFormat="1" ht="23.25">
      <c r="A64" s="21" t="s">
        <v>136</v>
      </c>
      <c r="B64" s="20" t="s">
        <v>7</v>
      </c>
      <c r="C64" s="40">
        <v>802</v>
      </c>
      <c r="D64" s="47" t="s">
        <v>47</v>
      </c>
      <c r="E64" s="47"/>
      <c r="F64" s="36">
        <f>F66</f>
        <v>2300</v>
      </c>
      <c r="G64" s="36">
        <f>G66</f>
        <v>2426.5</v>
      </c>
      <c r="H64" s="36">
        <f>H66</f>
        <v>2552.6780000000003</v>
      </c>
    </row>
    <row r="65" spans="1:8" s="6" customFormat="1" ht="23.25">
      <c r="A65" s="30"/>
      <c r="B65" s="44" t="s">
        <v>60</v>
      </c>
      <c r="C65" s="40"/>
      <c r="D65" s="47"/>
      <c r="E65" s="47"/>
      <c r="F65" s="36"/>
      <c r="G65" s="36"/>
      <c r="H65" s="36"/>
    </row>
    <row r="66" spans="1:8" s="6" customFormat="1" ht="46.5">
      <c r="A66" s="30"/>
      <c r="B66" s="22" t="s">
        <v>102</v>
      </c>
      <c r="C66" s="23">
        <v>802</v>
      </c>
      <c r="D66" s="28" t="s">
        <v>103</v>
      </c>
      <c r="E66" s="28" t="s">
        <v>104</v>
      </c>
      <c r="F66" s="38">
        <v>2300</v>
      </c>
      <c r="G66" s="37">
        <f>F66*1.055</f>
        <v>2426.5</v>
      </c>
      <c r="H66" s="37">
        <f>G66*1.052</f>
        <v>2552.6780000000003</v>
      </c>
    </row>
    <row r="67" spans="1:8" s="6" customFormat="1" ht="23.25">
      <c r="A67" s="21" t="s">
        <v>137</v>
      </c>
      <c r="B67" s="20" t="s">
        <v>10</v>
      </c>
      <c r="C67" s="40">
        <v>802</v>
      </c>
      <c r="D67" s="47" t="s">
        <v>48</v>
      </c>
      <c r="E67" s="47"/>
      <c r="F67" s="36">
        <f>F69</f>
        <v>100</v>
      </c>
      <c r="G67" s="36">
        <f>G69</f>
        <v>105.5</v>
      </c>
      <c r="H67" s="36">
        <f>H69</f>
        <v>110.986</v>
      </c>
    </row>
    <row r="68" spans="1:8" s="6" customFormat="1" ht="23.25">
      <c r="A68" s="30"/>
      <c r="B68" s="44" t="s">
        <v>50</v>
      </c>
      <c r="C68" s="23"/>
      <c r="D68" s="28"/>
      <c r="E68" s="28"/>
      <c r="F68" s="38"/>
      <c r="G68" s="38"/>
      <c r="H68" s="38"/>
    </row>
    <row r="69" spans="1:8" s="6" customFormat="1" ht="23.25">
      <c r="A69" s="30"/>
      <c r="B69" s="22" t="s">
        <v>105</v>
      </c>
      <c r="C69" s="23">
        <v>802</v>
      </c>
      <c r="D69" s="28" t="s">
        <v>106</v>
      </c>
      <c r="E69" s="28" t="s">
        <v>107</v>
      </c>
      <c r="F69" s="38">
        <v>100</v>
      </c>
      <c r="G69" s="37">
        <f>F69*1.055</f>
        <v>105.5</v>
      </c>
      <c r="H69" s="37">
        <f>G69*1.052</f>
        <v>110.986</v>
      </c>
    </row>
    <row r="70" spans="1:8" ht="23.25">
      <c r="A70" s="21" t="s">
        <v>138</v>
      </c>
      <c r="B70" s="20" t="s">
        <v>4</v>
      </c>
      <c r="C70" s="40">
        <v>802</v>
      </c>
      <c r="D70" s="47" t="s">
        <v>49</v>
      </c>
      <c r="E70" s="47"/>
      <c r="F70" s="36">
        <f>F72+F73</f>
        <v>6093</v>
      </c>
      <c r="G70" s="36">
        <f>G72+G73</f>
        <v>6428.115</v>
      </c>
      <c r="H70" s="36">
        <f>H72+H73</f>
        <v>6762.376980000001</v>
      </c>
    </row>
    <row r="71" spans="1:8" ht="23.25">
      <c r="A71" s="27"/>
      <c r="B71" s="44" t="s">
        <v>50</v>
      </c>
      <c r="C71" s="23"/>
      <c r="D71" s="28"/>
      <c r="E71" s="28"/>
      <c r="F71" s="38"/>
      <c r="G71" s="38"/>
      <c r="H71" s="38"/>
    </row>
    <row r="72" spans="1:8" ht="46.5">
      <c r="A72" s="27"/>
      <c r="B72" s="22" t="s">
        <v>108</v>
      </c>
      <c r="C72" s="23">
        <v>802</v>
      </c>
      <c r="D72" s="28" t="s">
        <v>109</v>
      </c>
      <c r="E72" s="28" t="s">
        <v>110</v>
      </c>
      <c r="F72" s="38">
        <v>1993</v>
      </c>
      <c r="G72" s="37">
        <f>F72*1.055</f>
        <v>2102.615</v>
      </c>
      <c r="H72" s="37">
        <f>G72*1.052</f>
        <v>2211.95098</v>
      </c>
    </row>
    <row r="73" spans="1:8" ht="139.5">
      <c r="A73" s="27"/>
      <c r="B73" s="22" t="s">
        <v>111</v>
      </c>
      <c r="C73" s="23">
        <v>802</v>
      </c>
      <c r="D73" s="28" t="s">
        <v>109</v>
      </c>
      <c r="E73" s="28" t="s">
        <v>112</v>
      </c>
      <c r="F73" s="38">
        <v>4100</v>
      </c>
      <c r="G73" s="37">
        <f>F73*1.055</f>
        <v>4325.5</v>
      </c>
      <c r="H73" s="37">
        <f>G73*1.052</f>
        <v>4550.426</v>
      </c>
    </row>
    <row r="74" spans="1:8" ht="23.25">
      <c r="A74" s="19" t="s">
        <v>14</v>
      </c>
      <c r="B74" s="56" t="s">
        <v>15</v>
      </c>
      <c r="C74" s="57"/>
      <c r="D74" s="58"/>
      <c r="E74" s="58"/>
      <c r="F74" s="59">
        <f>F18-F22</f>
        <v>0.0035199999692849815</v>
      </c>
      <c r="G74" s="59">
        <f>G18-G22</f>
        <v>-9.04000480659306E-05</v>
      </c>
      <c r="H74" s="59">
        <f>H18-H22</f>
        <v>-9.510072413831949E-05</v>
      </c>
    </row>
    <row r="75" spans="1:8" ht="46.5">
      <c r="A75" s="19" t="s">
        <v>16</v>
      </c>
      <c r="B75" s="32" t="s">
        <v>17</v>
      </c>
      <c r="C75" s="19"/>
      <c r="D75" s="33"/>
      <c r="E75" s="33"/>
      <c r="F75" s="39">
        <f>F76+F77+F78+F79+F80</f>
        <v>0</v>
      </c>
      <c r="G75" s="39">
        <f>G76+G77+G78+G79+G80</f>
        <v>0</v>
      </c>
      <c r="H75" s="39">
        <f>H76+H77+H78+H79+H80</f>
        <v>0</v>
      </c>
    </row>
    <row r="76" spans="1:8" ht="23.25">
      <c r="A76" s="19"/>
      <c r="B76" s="34" t="s">
        <v>18</v>
      </c>
      <c r="C76" s="19"/>
      <c r="D76" s="33"/>
      <c r="E76" s="33"/>
      <c r="F76" s="35"/>
      <c r="G76" s="35"/>
      <c r="H76" s="35"/>
    </row>
    <row r="77" spans="1:8" ht="23.25">
      <c r="A77" s="19"/>
      <c r="B77" s="34" t="s">
        <v>19</v>
      </c>
      <c r="C77" s="19"/>
      <c r="D77" s="33"/>
      <c r="E77" s="33"/>
      <c r="F77" s="35"/>
      <c r="G77" s="35"/>
      <c r="H77" s="35"/>
    </row>
    <row r="78" spans="1:8" ht="69.75">
      <c r="A78" s="19"/>
      <c r="B78" s="34" t="s">
        <v>20</v>
      </c>
      <c r="C78" s="19"/>
      <c r="D78" s="33"/>
      <c r="E78" s="33"/>
      <c r="F78" s="35"/>
      <c r="G78" s="35"/>
      <c r="H78" s="35"/>
    </row>
    <row r="79" spans="1:8" ht="23.25">
      <c r="A79" s="19"/>
      <c r="B79" s="34" t="s">
        <v>21</v>
      </c>
      <c r="C79" s="19"/>
      <c r="D79" s="33"/>
      <c r="E79" s="33"/>
      <c r="F79" s="35"/>
      <c r="G79" s="35"/>
      <c r="H79" s="35"/>
    </row>
    <row r="80" spans="1:8" ht="23.25">
      <c r="A80" s="19"/>
      <c r="B80" s="34" t="s">
        <v>22</v>
      </c>
      <c r="C80" s="19"/>
      <c r="D80" s="33"/>
      <c r="E80" s="33"/>
      <c r="F80" s="35"/>
      <c r="G80" s="35"/>
      <c r="H80" s="35"/>
    </row>
    <row r="81" spans="1:8" ht="23.25">
      <c r="A81" s="19" t="s">
        <v>27</v>
      </c>
      <c r="B81" s="32" t="s">
        <v>23</v>
      </c>
      <c r="C81" s="19"/>
      <c r="D81" s="33"/>
      <c r="E81" s="33"/>
      <c r="F81" s="31"/>
      <c r="G81" s="31"/>
      <c r="H81" s="35"/>
    </row>
    <row r="82" spans="1:8" ht="23.25">
      <c r="A82" s="27"/>
      <c r="B82" s="34" t="s">
        <v>24</v>
      </c>
      <c r="C82" s="19"/>
      <c r="D82" s="33"/>
      <c r="E82" s="33"/>
      <c r="F82" s="35"/>
      <c r="G82" s="35"/>
      <c r="H82" s="35"/>
    </row>
    <row r="83" spans="1:8" ht="46.5">
      <c r="A83" s="27"/>
      <c r="B83" s="34" t="s">
        <v>25</v>
      </c>
      <c r="C83" s="19"/>
      <c r="D83" s="33"/>
      <c r="E83" s="33"/>
      <c r="F83" s="35"/>
      <c r="G83" s="35"/>
      <c r="H83" s="35"/>
    </row>
    <row r="84" spans="1:8" ht="23.25">
      <c r="A84" s="27"/>
      <c r="B84" s="34" t="s">
        <v>26</v>
      </c>
      <c r="C84" s="19"/>
      <c r="D84" s="33"/>
      <c r="E84" s="33"/>
      <c r="F84" s="35"/>
      <c r="G84" s="35"/>
      <c r="H84" s="35"/>
    </row>
    <row r="85" spans="1:8" ht="46.5">
      <c r="A85" s="27"/>
      <c r="B85" s="34" t="s">
        <v>25</v>
      </c>
      <c r="C85" s="19"/>
      <c r="D85" s="33"/>
      <c r="E85" s="33"/>
      <c r="F85" s="35"/>
      <c r="G85" s="35"/>
      <c r="H85" s="35"/>
    </row>
    <row r="86" spans="1:8" ht="23.25">
      <c r="A86" s="27"/>
      <c r="B86" s="27"/>
      <c r="C86" s="19"/>
      <c r="D86" s="33"/>
      <c r="E86" s="33"/>
      <c r="F86" s="35"/>
      <c r="G86" s="35"/>
      <c r="H86" s="35"/>
    </row>
    <row r="87" spans="1:8" ht="23.25">
      <c r="A87" s="27"/>
      <c r="B87" s="27"/>
      <c r="C87" s="19"/>
      <c r="D87" s="33"/>
      <c r="E87" s="33"/>
      <c r="F87" s="27"/>
      <c r="G87" s="27"/>
      <c r="H87" s="27"/>
    </row>
  </sheetData>
  <sheetProtection/>
  <mergeCells count="1">
    <mergeCell ref="B13:D13"/>
  </mergeCells>
  <printOptions horizontalCentered="1"/>
  <pageMargins left="0.3937007874015748" right="0.3937007874015748" top="0.19" bottom="0.5905511811023623" header="0.16" footer="0.1968503937007874"/>
  <pageSetup fitToHeight="2" horizontalDpi="600" verticalDpi="600" orientation="portrait" paperSize="9" scale="41" r:id="rId1"/>
  <rowBreaks count="1" manualBreakCount="1"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Экономист</cp:lastModifiedBy>
  <cp:lastPrinted>2015-07-22T03:10:17Z</cp:lastPrinted>
  <dcterms:created xsi:type="dcterms:W3CDTF">2005-12-21T06:42:51Z</dcterms:created>
  <dcterms:modified xsi:type="dcterms:W3CDTF">2015-07-22T03:21:08Z</dcterms:modified>
  <cp:category/>
  <cp:version/>
  <cp:contentType/>
  <cp:contentStatus/>
</cp:coreProperties>
</file>