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071" yWindow="65506" windowWidth="17700" windowHeight="11760" activeTab="0"/>
  </bookViews>
  <sheets>
    <sheet name="Расходы" sheetId="1" r:id="rId1"/>
  </sheets>
  <externalReferences>
    <externalReference r:id="rId4"/>
  </externalReferences>
  <definedNames>
    <definedName name="_Date_">#REF!</definedName>
    <definedName name="_Otchet_Period_Source__AT_ObjectName">#REF!</definedName>
    <definedName name="_Period_">#REF!</definedName>
    <definedName name="FormSectionFormCode">#REF!</definedName>
    <definedName name="_xlnm.Print_Titles" localSheetId="0">'Расходы'!$8:$9</definedName>
    <definedName name="_xlnm.Print_Area" localSheetId="0">'Расходы'!$A$1:$N$173</definedName>
    <definedName name="пор">'[1]Лист1'!$D$5</definedName>
  </definedNames>
  <calcPr fullCalcOnLoad="1"/>
</workbook>
</file>

<file path=xl/sharedStrings.xml><?xml version="1.0" encoding="utf-8"?>
<sst xmlns="http://schemas.openxmlformats.org/spreadsheetml/2006/main" count="782" uniqueCount="289">
  <si>
    <t>Прочие расходы (возмещение вреда по решению суд.органов)</t>
  </si>
  <si>
    <t>1124</t>
  </si>
  <si>
    <t>работы  и услуги по содержанию имущества</t>
  </si>
  <si>
    <t>приобретение материальных запасов</t>
  </si>
  <si>
    <t xml:space="preserve">Субвенция из бюджета поселения бюджету муниципального района на передаваемые полномочия </t>
  </si>
  <si>
    <t>Прочие компенсации по постатье 212 (выезд из РКС)</t>
  </si>
  <si>
    <t>1000</t>
  </si>
  <si>
    <t>Исполнено</t>
  </si>
  <si>
    <t>2. Расходы бюджета</t>
  </si>
  <si>
    <t>Наименование показателя</t>
  </si>
  <si>
    <t>Код расхода</t>
  </si>
  <si>
    <t>Бюджетные ассигнования, утвержденные, законом о бюджете,нормативными правовыми актами о бюджете</t>
  </si>
  <si>
    <t>Не исполненные назначения</t>
  </si>
  <si>
    <t>Другие расходы по оплате транспортных услуг</t>
  </si>
  <si>
    <t>Оплата услуг канализации, водоотведения</t>
  </si>
  <si>
    <t>Содержание в чистоте помещений, дворов ин.имущ.</t>
  </si>
  <si>
    <t>Другие расходы по содержанию имущества</t>
  </si>
  <si>
    <t>Подписка переодического и справочного издания</t>
  </si>
  <si>
    <t>Представительские расходы, прием и обслуживание делегаций</t>
  </si>
  <si>
    <t>Приобретение подарочной,сувенирной продукции, не предназначеной для перепродажи</t>
  </si>
  <si>
    <t>1204</t>
  </si>
  <si>
    <t>1200</t>
  </si>
  <si>
    <t>ТЕЛЕВИДЕНИЕ И РАДИОВЕЩАНИЕ</t>
  </si>
  <si>
    <t>Прочие выплаты</t>
  </si>
  <si>
    <t>0200</t>
  </si>
  <si>
    <t>НАЦИОНАЛЬНАЯ ОБОРОНА</t>
  </si>
  <si>
    <t>0113</t>
  </si>
  <si>
    <t>0000000</t>
  </si>
  <si>
    <t xml:space="preserve">Субвенции на осуществление федеральных полномочий по государственной регистрации актов гражданского состояния </t>
  </si>
  <si>
    <t>Уличное освещение, в т.ч.</t>
  </si>
  <si>
    <t>ФИЗИЧЕСКАЯ КУЛЬТУРА И СПОРТ</t>
  </si>
  <si>
    <t>1403</t>
  </si>
  <si>
    <t>11072</t>
  </si>
  <si>
    <t>Приобретение горюче-смазочных материалов</t>
  </si>
  <si>
    <t>Приобретение прочих МЗ</t>
  </si>
  <si>
    <t>Другие вопросы в области национальной экономики</t>
  </si>
  <si>
    <t>1116</t>
  </si>
  <si>
    <t>1101</t>
  </si>
  <si>
    <t>1123</t>
  </si>
  <si>
    <t>1125</t>
  </si>
  <si>
    <t>1109</t>
  </si>
  <si>
    <t>1110</t>
  </si>
  <si>
    <t>1126</t>
  </si>
  <si>
    <t>1111</t>
  </si>
  <si>
    <t>1105</t>
  </si>
  <si>
    <t>1129</t>
  </si>
  <si>
    <t>1137</t>
  </si>
  <si>
    <t>1139</t>
  </si>
  <si>
    <t>1136</t>
  </si>
  <si>
    <t>1140</t>
  </si>
  <si>
    <t>1149</t>
  </si>
  <si>
    <t>1148</t>
  </si>
  <si>
    <t>1121</t>
  </si>
  <si>
    <t>1150</t>
  </si>
  <si>
    <t>1142</t>
  </si>
  <si>
    <t>Общегосударственные вопросы</t>
  </si>
  <si>
    <t>0020000</t>
  </si>
  <si>
    <t>Приобретение услуг</t>
  </si>
  <si>
    <t>365</t>
  </si>
  <si>
    <t>1006</t>
  </si>
  <si>
    <t>Работы,услуги по содержанию имущества</t>
  </si>
  <si>
    <t>Услуги в области информационных технологий в т.ч.</t>
  </si>
  <si>
    <t>Приобретение основных средств</t>
  </si>
  <si>
    <t>300</t>
  </si>
  <si>
    <t>Другие расходы по содержание муниципального имущества (обьекты мун.собственности)</t>
  </si>
  <si>
    <t>Оплата труда и начисления на зараб плату</t>
  </si>
  <si>
    <t>210</t>
  </si>
  <si>
    <t>Услуги по содержанию имущества</t>
  </si>
  <si>
    <t>Коммунальные услуги</t>
  </si>
  <si>
    <t xml:space="preserve">Прочие расходы        </t>
  </si>
  <si>
    <t xml:space="preserve">Уплата налогов, государственных пошлин и сборов, разного рода платежей </t>
  </si>
  <si>
    <t>1143</t>
  </si>
  <si>
    <t>Расходы бюджета -ВСЕГО</t>
  </si>
  <si>
    <t>Глава исполнительной власти местного самоуправления</t>
  </si>
  <si>
    <t>Функционирование законодательных органов государственной власти и местного самоуправления (Городской Совет)</t>
  </si>
  <si>
    <t>Функционирование местных администраций</t>
  </si>
  <si>
    <t>Прочие услуги</t>
  </si>
  <si>
    <t>НАЦИОНАЛЬНАЯ БЕЗОПАСНОСТЬ И ПРАВООХРАНИТЕЛЬНАЯ ДЕЯТЕЛЬНОСТЬ</t>
  </si>
  <si>
    <t>НАЦИОНАЛЬНАЯ ЭКОНОМИКА</t>
  </si>
  <si>
    <t>1 квартал</t>
  </si>
  <si>
    <t>2 квартал</t>
  </si>
  <si>
    <t>КФСР</t>
  </si>
  <si>
    <t>КЦСР</t>
  </si>
  <si>
    <t>КВР</t>
  </si>
  <si>
    <t>КЭС</t>
  </si>
  <si>
    <t>Доп. ЭК</t>
  </si>
  <si>
    <t>0100</t>
  </si>
  <si>
    <t>0102</t>
  </si>
  <si>
    <t>Заработная плата</t>
  </si>
  <si>
    <t>211</t>
  </si>
  <si>
    <t>213</t>
  </si>
  <si>
    <t>0103</t>
  </si>
  <si>
    <t>000</t>
  </si>
  <si>
    <t>212</t>
  </si>
  <si>
    <t>000 00 00</t>
  </si>
  <si>
    <t>221</t>
  </si>
  <si>
    <t>222</t>
  </si>
  <si>
    <t>223</t>
  </si>
  <si>
    <t>225</t>
  </si>
  <si>
    <t>226</t>
  </si>
  <si>
    <t>262</t>
  </si>
  <si>
    <t>290</t>
  </si>
  <si>
    <t>310</t>
  </si>
  <si>
    <t>340</t>
  </si>
  <si>
    <t>3 квартал</t>
  </si>
  <si>
    <t>4 квартал</t>
  </si>
  <si>
    <t xml:space="preserve">Услуги связи </t>
  </si>
  <si>
    <t xml:space="preserve">Командировки и служебные разъезды (оплата транспортных расходов) </t>
  </si>
  <si>
    <t xml:space="preserve">Оплата потребления электрической энергии </t>
  </si>
  <si>
    <t xml:space="preserve">Оплата водоснабжения помещений </t>
  </si>
  <si>
    <t xml:space="preserve">Командировки и служебные разъезды (оплата проживания на время нахождения в служебной командировке) </t>
  </si>
  <si>
    <t>0104</t>
  </si>
  <si>
    <t xml:space="preserve">Командировки и служебные разъезды (суточные) </t>
  </si>
  <si>
    <t xml:space="preserve">Прочие трансферты населению (проезд в отпуск) </t>
  </si>
  <si>
    <t xml:space="preserve">Оплата отопления для технологических нужд </t>
  </si>
  <si>
    <t>Прочие текущие расходы (в части расходов не отнесенных на остальные категории)  в т.ч.</t>
  </si>
  <si>
    <t>0203</t>
  </si>
  <si>
    <t>0300</t>
  </si>
  <si>
    <t>0309</t>
  </si>
  <si>
    <t>0400</t>
  </si>
  <si>
    <t>Транспорт, в т.ч.:</t>
  </si>
  <si>
    <t>0408</t>
  </si>
  <si>
    <t>0412</t>
  </si>
  <si>
    <t>ЖИЛИЩНО-КОММУНАЛЬНОЕ ХОЗЯЙСТВО</t>
  </si>
  <si>
    <t>0500</t>
  </si>
  <si>
    <t>0501</t>
  </si>
  <si>
    <t>0503</t>
  </si>
  <si>
    <t>ОБРАЗОВАНИЕ</t>
  </si>
  <si>
    <t>0700</t>
  </si>
  <si>
    <t>0707</t>
  </si>
  <si>
    <t>0800</t>
  </si>
  <si>
    <t>0801</t>
  </si>
  <si>
    <t>СОЦИАЛЬНАЯ ПОЛИТИКА</t>
  </si>
  <si>
    <t>1003</t>
  </si>
  <si>
    <t>МЕЖБЮДЖЕТНЫЕ ТРАНСФЕРТЫ</t>
  </si>
  <si>
    <t>Субвенции бюджету субъекта РФ из местных бюджетов в связи с превышением уровня бюджетной обеспеченности</t>
  </si>
  <si>
    <t>251</t>
  </si>
  <si>
    <t>1104</t>
  </si>
  <si>
    <t>Начисления на оплату труда</t>
  </si>
  <si>
    <t>Транспортные услуги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</si>
  <si>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</si>
  <si>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</si>
  <si>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</si>
  <si>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121</t>
  </si>
  <si>
    <t>244</t>
  </si>
  <si>
    <t>122</t>
  </si>
  <si>
    <t>242</t>
  </si>
  <si>
    <t>852</t>
  </si>
  <si>
    <t>Приобретение материальных запасов</t>
  </si>
  <si>
    <t>1400</t>
  </si>
  <si>
    <t>323</t>
  </si>
  <si>
    <t>Размещение объявлений в средствах массовой информации</t>
  </si>
  <si>
    <t>540</t>
  </si>
  <si>
    <t>Иные расходы по подстатье 290</t>
  </si>
  <si>
    <t>200</t>
  </si>
  <si>
    <t>Увеличение стоимости материальных запасов (продукты питания)</t>
  </si>
  <si>
    <t>1120</t>
  </si>
  <si>
    <t>263</t>
  </si>
  <si>
    <t>851</t>
  </si>
  <si>
    <t>Прочие расходы (уплата налогов)</t>
  </si>
  <si>
    <t>Затраты на потребление электроэнергии (уличное освещение)</t>
  </si>
  <si>
    <t>0409</t>
  </si>
  <si>
    <t>Субвенция на осуществление полномочий по воинскому учету (ВОУ)федеральные</t>
  </si>
  <si>
    <t>Услуги по страхованию</t>
  </si>
  <si>
    <t>1135</t>
  </si>
  <si>
    <t>9912434</t>
  </si>
  <si>
    <t>9912436</t>
  </si>
  <si>
    <t>241</t>
  </si>
  <si>
    <t>Содержание скверов, площадей, тротуаров</t>
  </si>
  <si>
    <t>Прочие мероприятия по благоустройству в т. ч.</t>
  </si>
  <si>
    <t>Обеспечение равной доступности  услуг общественного транспорта на территории г.Удачный для отдельных категорий граждан (льготный проезд)</t>
  </si>
  <si>
    <t>521</t>
  </si>
  <si>
    <t>Реализация мер социальной поддержки граждан</t>
  </si>
  <si>
    <t>ГЦП "Развитие муниципальной службы в администрации МО "Город Удачный" повышение квалификации</t>
  </si>
  <si>
    <t>9965930</t>
  </si>
  <si>
    <t>177</t>
  </si>
  <si>
    <t>Содержание автомобильных дорог общего пользования местного значения</t>
  </si>
  <si>
    <t xml:space="preserve">Организация и содержание мест захоронения </t>
  </si>
  <si>
    <t>0304</t>
  </si>
  <si>
    <t>9535118</t>
  </si>
  <si>
    <t>810</t>
  </si>
  <si>
    <t>Организация и проведение мероприятий по энергосбережению</t>
  </si>
  <si>
    <t>360</t>
  </si>
  <si>
    <t>123</t>
  </si>
  <si>
    <t>Приобртение подарочной сувенирной продукции</t>
  </si>
  <si>
    <t>0405</t>
  </si>
  <si>
    <t>Сельское хозяйство и рыболовство</t>
  </si>
  <si>
    <t>Прочие работы, услуги (отлов, транспортировка, содержание безнадзорных животных)</t>
  </si>
  <si>
    <t>350</t>
  </si>
  <si>
    <t>9910011600</t>
  </si>
  <si>
    <t>129</t>
  </si>
  <si>
    <t>9910011410</t>
  </si>
  <si>
    <t>9230010010</t>
  </si>
  <si>
    <t>МЦП "Управление муниципальным имуществом МО "Город Удачный"</t>
  </si>
  <si>
    <t>9320010060</t>
  </si>
  <si>
    <t>9320010020</t>
  </si>
  <si>
    <t>9950071100</t>
  </si>
  <si>
    <t>РЕЗЕРВНЫЙ ФОНД</t>
  </si>
  <si>
    <t>9950091002</t>
  </si>
  <si>
    <t>Оплата услуг предоставления электроэнергии</t>
  </si>
  <si>
    <t>Коммунальные услуги в т.ч.</t>
  </si>
  <si>
    <t>9990000000</t>
  </si>
  <si>
    <t>9950051180</t>
  </si>
  <si>
    <t>70200102802</t>
  </si>
  <si>
    <t>Услуги по содержанию имущества(Техническое обслуживание видеосистемы "Безопасный город")</t>
  </si>
  <si>
    <t>7020010280</t>
  </si>
  <si>
    <t>МЦП "Профилактика терроризма, экстремизма и прчих преступных проявлений"</t>
  </si>
  <si>
    <t>МЦП "Обеспечение пожарной безопасности на территории МО "Город Удачный""</t>
  </si>
  <si>
    <t>Увеличение стоимости материальных запасов (ГСМ для ДНД)</t>
  </si>
  <si>
    <t>9020010030</t>
  </si>
  <si>
    <t>9950063360</t>
  </si>
  <si>
    <t>8860010040</t>
  </si>
  <si>
    <t>Субсидирование убытков от пассажирских перевозок</t>
  </si>
  <si>
    <t>МЦП "Развитие сети автомобильных дорог общего пользования МО "Город Удачный" на 2014-2017 г.г." в т.ч.</t>
  </si>
  <si>
    <t>8850010010</t>
  </si>
  <si>
    <t>8850010090</t>
  </si>
  <si>
    <t>885006213С</t>
  </si>
  <si>
    <t>Капитальный и текущий  ремонт городских автомобильных дорог общего пользования и дворовых территорий ( в т.ч. из бюджета района)</t>
  </si>
  <si>
    <t>Приобретение основных средств (дорожные знаки)</t>
  </si>
  <si>
    <t>Капитальный и текущий  ремонт автомобильных дорог общего пользования (госбюджет РС (Я)</t>
  </si>
  <si>
    <t>МЦП "Развитие и поддержка малого предпринимательства"</t>
  </si>
  <si>
    <t>832001003Г</t>
  </si>
  <si>
    <t>МЦП " Управление муниципальным имуществом МО "Город Удачный""</t>
  </si>
  <si>
    <t>Изготовление кадастровых паспортов</t>
  </si>
  <si>
    <t>9330010170</t>
  </si>
  <si>
    <t>Межевание земельных участков</t>
  </si>
  <si>
    <t>9330010190</t>
  </si>
  <si>
    <t xml:space="preserve">Жилищное хозяйство </t>
  </si>
  <si>
    <t>Имущественный взнос в НО "Фонд капитального ремонта многоквартирных домов" РС (Я)</t>
  </si>
  <si>
    <t>9320010010</t>
  </si>
  <si>
    <t xml:space="preserve">Прведение текущего ремонта жилого фонда, находящегося в муниципальной собственности </t>
  </si>
  <si>
    <t>9950091010</t>
  </si>
  <si>
    <t>Субсидии на возмещение недополученных доходов зв жилищные услуги (МУП УЖКХ)</t>
  </si>
  <si>
    <t>Коммунальное хозяйство</t>
  </si>
  <si>
    <t>МЦП "Благоустройство и озеленение МО "Город Удачный" на 2014-2017 годы"</t>
  </si>
  <si>
    <t>Содержание объуктов уличного освещения, находяшегося в муниципальой собственности.</t>
  </si>
  <si>
    <t>6980010003</t>
  </si>
  <si>
    <t>6980010004</t>
  </si>
  <si>
    <t>6980010006</t>
  </si>
  <si>
    <t>Организация утилизации бытовых и промышленных отходов (в т.ч.:</t>
  </si>
  <si>
    <t xml:space="preserve"> Уборка несанкционированных свалок</t>
  </si>
  <si>
    <t>Текущие ремонты объектов благоустройства</t>
  </si>
  <si>
    <t>6980010009</t>
  </si>
  <si>
    <r>
      <t xml:space="preserve">Субсидия некоммерческим организациям </t>
    </r>
    <r>
      <rPr>
        <sz val="12"/>
        <rFont val="Arial Cyr"/>
        <family val="0"/>
      </rPr>
      <t>(мероприятия по озеленению организация ЛТШ)</t>
    </r>
  </si>
  <si>
    <t>69800621С</t>
  </si>
  <si>
    <t>69800S210С</t>
  </si>
  <si>
    <t>Софинансирование расходов по реализации плана комплексного развития муниципального образования (за счет средств ГБ)</t>
  </si>
  <si>
    <t>Софинансирование расходов по реализации плана комплексного развития муниципального образования (за счет средств МБ)</t>
  </si>
  <si>
    <t>МЦП " Энергосбережение и повышение энергетической эффективности в МО "Город Удачный"</t>
  </si>
  <si>
    <t>9180010020</t>
  </si>
  <si>
    <t>69800100000</t>
  </si>
  <si>
    <t>МЦП Социальная политика г. Удачный Мирнинского района РС (Я)   подпрограмма "Приоритетные направления по молодежной политике"</t>
  </si>
  <si>
    <t>7320011110</t>
  </si>
  <si>
    <t>Иные расходы по подстатье 290 (Выплата премий, грантов, учащимся)</t>
  </si>
  <si>
    <t>МЦП Социальная политика г. Удачный Мирнинского района РС (Я)   подпрограмма "Развитие культуры"</t>
  </si>
  <si>
    <t>7400000000</t>
  </si>
  <si>
    <t>7420011013</t>
  </si>
  <si>
    <t>Подписка на периодические издания</t>
  </si>
  <si>
    <t>Прочие услуги, связанные с проведением культурно-массовых мероприятий</t>
  </si>
  <si>
    <t>приобретение сувенирной продукции и цветов</t>
  </si>
  <si>
    <t>Другие расходы, связанные с проведением культурно-массовых мероприятий</t>
  </si>
  <si>
    <t>Выплата денежных поощрений в связи с организацией проведения культурно-массовых мероприятий</t>
  </si>
  <si>
    <t>МЦП "Социальная политика г. Удачный" Мирнинского района РС (Я)  подпрограмма "Социальная поддержка населения")</t>
  </si>
  <si>
    <t>6550070500</t>
  </si>
  <si>
    <t>МЦП "Обеспечение населения качественным жильем "</t>
  </si>
  <si>
    <t>68Г00L0200</t>
  </si>
  <si>
    <t>Субсидии на приобретение жилья молодым семьям</t>
  </si>
  <si>
    <t>322</t>
  </si>
  <si>
    <t>1115</t>
  </si>
  <si>
    <t>8860010030</t>
  </si>
  <si>
    <t>9820010080</t>
  </si>
  <si>
    <t>МЦП "Социальная политика г. Удачный" Мирнинского района РС (Я), подпрограмма "Развитие физкультуры и спорта")</t>
  </si>
  <si>
    <t>Организация оплаты питания, проживания и проезда спортсменов</t>
  </si>
  <si>
    <t>9950091001</t>
  </si>
  <si>
    <t>9960088300</t>
  </si>
  <si>
    <t>9960088510</t>
  </si>
  <si>
    <t>6980010001</t>
  </si>
  <si>
    <t xml:space="preserve">Текущие ремонты </t>
  </si>
  <si>
    <t>99500S9601</t>
  </si>
  <si>
    <t>1001</t>
  </si>
  <si>
    <t>9950091018</t>
  </si>
  <si>
    <t>312</t>
  </si>
  <si>
    <t>% исполнения</t>
  </si>
  <si>
    <t>КУЛЬТУРА</t>
  </si>
  <si>
    <t>Исполнение расходов бюджета МО "Город Удачный" на 01.04.2016 г.</t>
  </si>
  <si>
    <t>Приложение № 2</t>
  </si>
  <si>
    <t>к Постановлению главы гоорода</t>
  </si>
  <si>
    <t>исп. Экон.отдел</t>
  </si>
  <si>
    <t>№  114 от  25  апреля 2016 года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</si>
</sst>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-* #,##0.0_р_._-;\-* #,##0.0_р_._-;_-* &quot;-&quot;??_р_._-;_-@_-"/>
    <numFmt numFmtId="194" formatCode="_-* #,##0.0_р_._-;\-* #,##0.0_р_._-;_-* &quot;-&quot;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  <numFmt numFmtId="198" formatCode="_-* #,##0.000_р_._-;\-* #,##0.000_р_._-;_-* &quot;-&quot;??_р_._-;_-@_-"/>
    <numFmt numFmtId="199" formatCode="0.0"/>
    <numFmt numFmtId="200" formatCode="0.000"/>
    <numFmt numFmtId="201" formatCode="#,##0.000"/>
    <numFmt numFmtId="202" formatCode="_-* #,##0.000_р_._-;\-* #,##0.000_р_._-;_-* &quot;-&quot;_р_._-;_-@_-"/>
    <numFmt numFmtId="203" formatCode="_-* #,##0.0000_р_._-;\-* #,##0.0000_р_._-;_-* &quot;-&quot;_р_._-;_-@_-"/>
    <numFmt numFmtId="204" formatCode="0.0000"/>
    <numFmt numFmtId="205" formatCode="0.00000"/>
    <numFmt numFmtId="206" formatCode="0.000000"/>
    <numFmt numFmtId="207" formatCode="[$-FC19]d\ mmmm\ yyyy\ &quot;г.&quot;"/>
    <numFmt numFmtId="208" formatCode="#,##0.00_ ;\-#,##0.00\ "/>
    <numFmt numFmtId="209" formatCode="#,##0.0_ ;\-#,##0.0\ "/>
    <numFmt numFmtId="210" formatCode="_-* #,##0.00_р_._-;\-* #,##0.00_р_._-;_-* &quot;-&quot;?_р_._-;_-@_-"/>
    <numFmt numFmtId="211" formatCode="#,##0_ ;\-#,##0\ "/>
    <numFmt numFmtId="212" formatCode="#,##0.000_ ;\-#,##0.000\ "/>
    <numFmt numFmtId="213" formatCode="000000"/>
    <numFmt numFmtId="214" formatCode="#,##0.0000_ ;\-#,##0.0000\ "/>
    <numFmt numFmtId="215" formatCode="#,##0.00;[Red]#,##0.00"/>
  </numFmts>
  <fonts count="6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1"/>
      <name val="Arial CYR"/>
      <family val="2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2"/>
    </font>
    <font>
      <i/>
      <sz val="10"/>
      <name val="Arial Cyr"/>
      <family val="0"/>
    </font>
    <font>
      <b/>
      <sz val="14"/>
      <name val="Arial Cyr"/>
      <family val="2"/>
    </font>
    <font>
      <sz val="10"/>
      <color indexed="10"/>
      <name val="Arial Cyr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1"/>
      <name val="Arial"/>
      <family val="2"/>
    </font>
    <font>
      <i/>
      <sz val="12"/>
      <name val="Arial Cyr"/>
      <family val="0"/>
    </font>
    <font>
      <sz val="12"/>
      <color indexed="11"/>
      <name val="Arial Cyr"/>
      <family val="0"/>
    </font>
    <font>
      <sz val="12"/>
      <name val="Arial"/>
      <family val="2"/>
    </font>
    <font>
      <b/>
      <i/>
      <sz val="12"/>
      <name val="Blackadder ITC"/>
      <family val="5"/>
    </font>
    <font>
      <sz val="12"/>
      <color indexed="8"/>
      <name val="Arial Cyr"/>
      <family val="0"/>
    </font>
    <font>
      <b/>
      <i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D1B2E8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/>
    </xf>
    <xf numFmtId="192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8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94" fontId="10" fillId="0" borderId="0" xfId="0" applyNumberFormat="1" applyFont="1" applyAlignment="1">
      <alignment/>
    </xf>
    <xf numFmtId="194" fontId="10" fillId="0" borderId="10" xfId="0" applyNumberFormat="1" applyFont="1" applyBorder="1" applyAlignment="1">
      <alignment/>
    </xf>
    <xf numFmtId="208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208" fontId="7" fillId="0" borderId="10" xfId="0" applyNumberFormat="1" applyFont="1" applyFill="1" applyBorder="1" applyAlignment="1">
      <alignment horizontal="center"/>
    </xf>
    <xf numFmtId="208" fontId="7" fillId="0" borderId="0" xfId="0" applyNumberFormat="1" applyFont="1" applyFill="1" applyBorder="1" applyAlignment="1">
      <alignment horizontal="center"/>
    </xf>
    <xf numFmtId="208" fontId="7" fillId="0" borderId="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208" fontId="0" fillId="0" borderId="0" xfId="0" applyNumberFormat="1" applyAlignment="1">
      <alignment/>
    </xf>
    <xf numFmtId="49" fontId="7" fillId="0" borderId="10" xfId="0" applyNumberFormat="1" applyFont="1" applyBorder="1" applyAlignment="1">
      <alignment horizontal="center"/>
    </xf>
    <xf numFmtId="49" fontId="11" fillId="32" borderId="10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49" fontId="15" fillId="32" borderId="10" xfId="0" applyNumberFormat="1" applyFont="1" applyFill="1" applyBorder="1" applyAlignment="1">
      <alignment horizontal="center"/>
    </xf>
    <xf numFmtId="208" fontId="11" fillId="0" borderId="10" xfId="0" applyNumberFormat="1" applyFont="1" applyFill="1" applyBorder="1" applyAlignment="1">
      <alignment horizontal="center"/>
    </xf>
    <xf numFmtId="208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vertical="center" wrapText="1"/>
    </xf>
    <xf numFmtId="49" fontId="16" fillId="32" borderId="10" xfId="0" applyNumberFormat="1" applyFont="1" applyFill="1" applyBorder="1" applyAlignment="1">
      <alignment horizontal="center"/>
    </xf>
    <xf numFmtId="208" fontId="14" fillId="0" borderId="10" xfId="0" applyNumberFormat="1" applyFont="1" applyFill="1" applyBorder="1" applyAlignment="1">
      <alignment horizontal="center"/>
    </xf>
    <xf numFmtId="208" fontId="14" fillId="0" borderId="10" xfId="0" applyNumberFormat="1" applyFont="1" applyBorder="1" applyAlignment="1">
      <alignment horizontal="center"/>
    </xf>
    <xf numFmtId="208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1" fontId="11" fillId="0" borderId="10" xfId="0" applyNumberFormat="1" applyFont="1" applyBorder="1" applyAlignment="1">
      <alignment vertical="center" wrapText="1"/>
    </xf>
    <xf numFmtId="208" fontId="7" fillId="33" borderId="10" xfId="0" applyNumberFormat="1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4" fillId="32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208" fontId="16" fillId="0" borderId="10" xfId="0" applyNumberFormat="1" applyFont="1" applyFill="1" applyBorder="1" applyAlignment="1">
      <alignment horizontal="center"/>
    </xf>
    <xf numFmtId="208" fontId="16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wrapText="1"/>
    </xf>
    <xf numFmtId="208" fontId="14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08" fontId="7" fillId="0" borderId="10" xfId="0" applyNumberFormat="1" applyFont="1" applyBorder="1" applyAlignment="1">
      <alignment horizontal="center"/>
    </xf>
    <xf numFmtId="208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1" fontId="11" fillId="0" borderId="10" xfId="0" applyNumberFormat="1" applyFont="1" applyBorder="1" applyAlignment="1">
      <alignment wrapText="1"/>
    </xf>
    <xf numFmtId="208" fontId="6" fillId="0" borderId="10" xfId="0" applyNumberFormat="1" applyFont="1" applyBorder="1" applyAlignment="1">
      <alignment horizontal="center"/>
    </xf>
    <xf numFmtId="49" fontId="14" fillId="32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 vertical="center" wrapText="1"/>
    </xf>
    <xf numFmtId="208" fontId="11" fillId="32" borderId="10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vertical="center" wrapText="1"/>
    </xf>
    <xf numFmtId="49" fontId="7" fillId="32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wrapText="1"/>
    </xf>
    <xf numFmtId="49" fontId="1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/>
    </xf>
    <xf numFmtId="49" fontId="11" fillId="32" borderId="10" xfId="0" applyNumberFormat="1" applyFont="1" applyFill="1" applyBorder="1" applyAlignment="1">
      <alignment horizontal="center"/>
    </xf>
    <xf numFmtId="208" fontId="11" fillId="0" borderId="10" xfId="0" applyNumberFormat="1" applyFont="1" applyBorder="1" applyAlignment="1">
      <alignment horizontal="center"/>
    </xf>
    <xf numFmtId="1" fontId="14" fillId="0" borderId="10" xfId="0" applyNumberFormat="1" applyFont="1" applyFill="1" applyBorder="1" applyAlignment="1">
      <alignment wrapText="1"/>
    </xf>
    <xf numFmtId="208" fontId="7" fillId="32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208" fontId="6" fillId="32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vertical="center" wrapText="1"/>
    </xf>
    <xf numFmtId="208" fontId="2" fillId="0" borderId="0" xfId="0" applyNumberFormat="1" applyFont="1" applyAlignment="1">
      <alignment/>
    </xf>
    <xf numFmtId="49" fontId="11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08" fontId="5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208" fontId="5" fillId="0" borderId="0" xfId="0" applyNumberFormat="1" applyFont="1" applyAlignment="1">
      <alignment/>
    </xf>
    <xf numFmtId="0" fontId="2" fillId="32" borderId="0" xfId="0" applyFont="1" applyFill="1" applyAlignment="1">
      <alignment/>
    </xf>
    <xf numFmtId="1" fontId="7" fillId="32" borderId="10" xfId="0" applyNumberFormat="1" applyFont="1" applyFill="1" applyBorder="1" applyAlignment="1">
      <alignment vertical="center" wrapText="1"/>
    </xf>
    <xf numFmtId="208" fontId="18" fillId="0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208" fontId="19" fillId="0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208" fontId="14" fillId="34" borderId="10" xfId="0" applyNumberFormat="1" applyFont="1" applyFill="1" applyBorder="1" applyAlignment="1">
      <alignment horizontal="center"/>
    </xf>
    <xf numFmtId="208" fontId="7" fillId="34" borderId="10" xfId="0" applyNumberFormat="1" applyFont="1" applyFill="1" applyBorder="1" applyAlignment="1">
      <alignment horizontal="center"/>
    </xf>
    <xf numFmtId="208" fontId="14" fillId="34" borderId="1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/>
    </xf>
    <xf numFmtId="49" fontId="11" fillId="34" borderId="10" xfId="0" applyNumberFormat="1" applyFont="1" applyFill="1" applyBorder="1" applyAlignment="1">
      <alignment horizontal="center"/>
    </xf>
    <xf numFmtId="208" fontId="11" fillId="34" borderId="10" xfId="0" applyNumberFormat="1" applyFont="1" applyFill="1" applyBorder="1" applyAlignment="1">
      <alignment horizontal="center"/>
    </xf>
    <xf numFmtId="0" fontId="2" fillId="17" borderId="0" xfId="0" applyFont="1" applyFill="1" applyAlignment="1">
      <alignment/>
    </xf>
    <xf numFmtId="208" fontId="64" fillId="34" borderId="10" xfId="0" applyNumberFormat="1" applyFont="1" applyFill="1" applyBorder="1" applyAlignment="1">
      <alignment horizontal="center"/>
    </xf>
    <xf numFmtId="208" fontId="6" fillId="34" borderId="10" xfId="0" applyNumberFormat="1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center"/>
    </xf>
    <xf numFmtId="49" fontId="11" fillId="35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wrapText="1"/>
    </xf>
    <xf numFmtId="49" fontId="6" fillId="34" borderId="10" xfId="0" applyNumberFormat="1" applyFont="1" applyFill="1" applyBorder="1" applyAlignment="1">
      <alignment horizontal="center"/>
    </xf>
    <xf numFmtId="49" fontId="14" fillId="34" borderId="10" xfId="0" applyNumberFormat="1" applyFont="1" applyFill="1" applyBorder="1" applyAlignment="1">
      <alignment horizontal="center"/>
    </xf>
    <xf numFmtId="1" fontId="17" fillId="35" borderId="10" xfId="0" applyNumberFormat="1" applyFont="1" applyFill="1" applyBorder="1" applyAlignment="1">
      <alignment wrapText="1"/>
    </xf>
    <xf numFmtId="49" fontId="14" fillId="35" borderId="10" xfId="0" applyNumberFormat="1" applyFont="1" applyFill="1" applyBorder="1" applyAlignment="1">
      <alignment horizontal="center"/>
    </xf>
    <xf numFmtId="1" fontId="11" fillId="34" borderId="10" xfId="0" applyNumberFormat="1" applyFont="1" applyFill="1" applyBorder="1" applyAlignment="1">
      <alignment vertical="center" wrapText="1"/>
    </xf>
    <xf numFmtId="1" fontId="11" fillId="0" borderId="10" xfId="0" applyNumberFormat="1" applyFont="1" applyFill="1" applyBorder="1" applyAlignment="1">
      <alignment vertical="center" wrapText="1"/>
    </xf>
    <xf numFmtId="208" fontId="0" fillId="0" borderId="0" xfId="0" applyNumberFormat="1" applyFont="1" applyAlignment="1">
      <alignment/>
    </xf>
    <xf numFmtId="0" fontId="11" fillId="34" borderId="10" xfId="0" applyFont="1" applyFill="1" applyBorder="1" applyAlignment="1">
      <alignment vertical="center" wrapText="1"/>
    </xf>
    <xf numFmtId="1" fontId="7" fillId="35" borderId="10" xfId="0" applyNumberFormat="1" applyFont="1" applyFill="1" applyBorder="1" applyAlignment="1">
      <alignment wrapText="1"/>
    </xf>
    <xf numFmtId="208" fontId="7" fillId="35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left" vertical="center" wrapText="1"/>
    </xf>
    <xf numFmtId="208" fontId="6" fillId="34" borderId="12" xfId="0" applyNumberFormat="1" applyFont="1" applyFill="1" applyBorder="1" applyAlignment="1">
      <alignment horizontal="center"/>
    </xf>
    <xf numFmtId="1" fontId="11" fillId="34" borderId="10" xfId="0" applyNumberFormat="1" applyFont="1" applyFill="1" applyBorder="1" applyAlignment="1">
      <alignment wrapText="1"/>
    </xf>
    <xf numFmtId="208" fontId="14" fillId="36" borderId="10" xfId="0" applyNumberFormat="1" applyFont="1" applyFill="1" applyBorder="1" applyAlignment="1">
      <alignment horizontal="center"/>
    </xf>
    <xf numFmtId="49" fontId="7" fillId="37" borderId="10" xfId="0" applyNumberFormat="1" applyFont="1" applyFill="1" applyBorder="1" applyAlignment="1">
      <alignment horizontal="center"/>
    </xf>
    <xf numFmtId="208" fontId="18" fillId="34" borderId="10" xfId="0" applyNumberFormat="1" applyFont="1" applyFill="1" applyBorder="1" applyAlignment="1">
      <alignment horizontal="center"/>
    </xf>
    <xf numFmtId="208" fontId="6" fillId="0" borderId="12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vertical="center" wrapText="1"/>
    </xf>
    <xf numFmtId="49" fontId="7" fillId="35" borderId="10" xfId="0" applyNumberFormat="1" applyFont="1" applyFill="1" applyBorder="1" applyAlignment="1">
      <alignment horizontal="center"/>
    </xf>
    <xf numFmtId="208" fontId="7" fillId="35" borderId="10" xfId="62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wrapText="1"/>
    </xf>
    <xf numFmtId="1" fontId="7" fillId="35" borderId="10" xfId="0" applyNumberFormat="1" applyFont="1" applyFill="1" applyBorder="1" applyAlignment="1">
      <alignment vertical="center" wrapText="1"/>
    </xf>
    <xf numFmtId="49" fontId="7" fillId="37" borderId="10" xfId="0" applyNumberFormat="1" applyFont="1" applyFill="1" applyBorder="1" applyAlignment="1">
      <alignment horizontal="center"/>
    </xf>
    <xf numFmtId="1" fontId="7" fillId="37" borderId="10" xfId="0" applyNumberFormat="1" applyFont="1" applyFill="1" applyBorder="1" applyAlignment="1">
      <alignment horizontal="left" wrapText="1"/>
    </xf>
    <xf numFmtId="49" fontId="11" fillId="37" borderId="10" xfId="0" applyNumberFormat="1" applyFont="1" applyFill="1" applyBorder="1" applyAlignment="1">
      <alignment horizontal="center"/>
    </xf>
    <xf numFmtId="208" fontId="7" fillId="37" borderId="10" xfId="0" applyNumberFormat="1" applyFont="1" applyFill="1" applyBorder="1" applyAlignment="1">
      <alignment horizontal="center"/>
    </xf>
    <xf numFmtId="1" fontId="7" fillId="37" borderId="10" xfId="0" applyNumberFormat="1" applyFont="1" applyFill="1" applyBorder="1" applyAlignment="1">
      <alignment wrapText="1"/>
    </xf>
    <xf numFmtId="49" fontId="12" fillId="37" borderId="10" xfId="0" applyNumberFormat="1" applyFont="1" applyFill="1" applyBorder="1" applyAlignment="1">
      <alignment horizontal="center"/>
    </xf>
    <xf numFmtId="49" fontId="16" fillId="37" borderId="10" xfId="0" applyNumberFormat="1" applyFont="1" applyFill="1" applyBorder="1" applyAlignment="1">
      <alignment horizontal="center"/>
    </xf>
    <xf numFmtId="208" fontId="7" fillId="37" borderId="10" xfId="62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  <xf numFmtId="208" fontId="7" fillId="37" borderId="10" xfId="0" applyNumberFormat="1" applyFont="1" applyFill="1" applyBorder="1" applyAlignment="1">
      <alignment horizontal="center"/>
    </xf>
    <xf numFmtId="1" fontId="6" fillId="37" borderId="10" xfId="0" applyNumberFormat="1" applyFont="1" applyFill="1" applyBorder="1" applyAlignment="1">
      <alignment vertical="center" wrapText="1"/>
    </xf>
    <xf numFmtId="208" fontId="6" fillId="37" borderId="10" xfId="0" applyNumberFormat="1" applyFont="1" applyFill="1" applyBorder="1" applyAlignment="1">
      <alignment horizontal="center"/>
    </xf>
    <xf numFmtId="0" fontId="6" fillId="37" borderId="10" xfId="0" applyFont="1" applyFill="1" applyBorder="1" applyAlignment="1">
      <alignment vertical="center" wrapText="1"/>
    </xf>
    <xf numFmtId="0" fontId="7" fillId="37" borderId="10" xfId="0" applyFont="1" applyFill="1" applyBorder="1" applyAlignment="1">
      <alignment vertical="center" wrapText="1"/>
    </xf>
    <xf numFmtId="0" fontId="7" fillId="37" borderId="10" xfId="0" applyFont="1" applyFill="1" applyBorder="1" applyAlignment="1">
      <alignment vertical="center" wrapText="1"/>
    </xf>
    <xf numFmtId="49" fontId="14" fillId="37" borderId="10" xfId="0" applyNumberFormat="1" applyFont="1" applyFill="1" applyBorder="1" applyAlignment="1">
      <alignment horizontal="center"/>
    </xf>
    <xf numFmtId="49" fontId="11" fillId="37" borderId="10" xfId="0" applyNumberFormat="1" applyFont="1" applyFill="1" applyBorder="1" applyAlignment="1">
      <alignment horizontal="center"/>
    </xf>
    <xf numFmtId="208" fontId="64" fillId="0" borderId="10" xfId="0" applyNumberFormat="1" applyFont="1" applyFill="1" applyBorder="1" applyAlignment="1">
      <alignment horizontal="center"/>
    </xf>
    <xf numFmtId="208" fontId="6" fillId="35" borderId="10" xfId="0" applyNumberFormat="1" applyFont="1" applyFill="1" applyBorder="1" applyAlignment="1">
      <alignment horizontal="center"/>
    </xf>
    <xf numFmtId="208" fontId="11" fillId="34" borderId="10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 vertical="center" wrapText="1"/>
    </xf>
    <xf numFmtId="1" fontId="6" fillId="34" borderId="10" xfId="0" applyNumberFormat="1" applyFont="1" applyFill="1" applyBorder="1" applyAlignment="1">
      <alignment vertical="center" wrapText="1"/>
    </xf>
    <xf numFmtId="1" fontId="7" fillId="34" borderId="10" xfId="0" applyNumberFormat="1" applyFont="1" applyFill="1" applyBorder="1" applyAlignment="1">
      <alignment vertical="center" wrapText="1"/>
    </xf>
    <xf numFmtId="1" fontId="7" fillId="0" borderId="10" xfId="0" applyNumberFormat="1" applyFont="1" applyBorder="1" applyAlignment="1">
      <alignment wrapText="1"/>
    </xf>
    <xf numFmtId="0" fontId="6" fillId="34" borderId="10" xfId="0" applyFont="1" applyFill="1" applyBorder="1" applyAlignment="1">
      <alignment vertical="top" wrapText="1"/>
    </xf>
    <xf numFmtId="49" fontId="11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49" fontId="7" fillId="37" borderId="10" xfId="0" applyNumberFormat="1" applyFont="1" applyFill="1" applyBorder="1" applyAlignment="1">
      <alignment horizontal="left"/>
    </xf>
    <xf numFmtId="0" fontId="5" fillId="3" borderId="0" xfId="0" applyFont="1" applyFill="1" applyAlignment="1">
      <alignment/>
    </xf>
    <xf numFmtId="1" fontId="7" fillId="0" borderId="10" xfId="0" applyNumberFormat="1" applyFont="1" applyFill="1" applyBorder="1" applyAlignment="1">
      <alignment vertical="center" wrapText="1"/>
    </xf>
    <xf numFmtId="49" fontId="6" fillId="32" borderId="12" xfId="0" applyNumberFormat="1" applyFont="1" applyFill="1" applyBorder="1" applyAlignment="1">
      <alignment horizontal="center"/>
    </xf>
    <xf numFmtId="208" fontId="7" fillId="34" borderId="10" xfId="62" applyNumberFormat="1" applyFont="1" applyFill="1" applyBorder="1" applyAlignment="1">
      <alignment horizontal="center"/>
    </xf>
    <xf numFmtId="1" fontId="6" fillId="38" borderId="10" xfId="0" applyNumberFormat="1" applyFont="1" applyFill="1" applyBorder="1" applyAlignment="1">
      <alignment vertical="center" wrapText="1"/>
    </xf>
    <xf numFmtId="0" fontId="6" fillId="38" borderId="10" xfId="0" applyFont="1" applyFill="1" applyBorder="1" applyAlignment="1">
      <alignment vertical="center" wrapText="1"/>
    </xf>
    <xf numFmtId="1" fontId="6" fillId="38" borderId="10" xfId="0" applyNumberFormat="1" applyFont="1" applyFill="1" applyBorder="1" applyAlignment="1">
      <alignment wrapText="1"/>
    </xf>
    <xf numFmtId="0" fontId="6" fillId="38" borderId="10" xfId="0" applyFont="1" applyFill="1" applyBorder="1" applyAlignment="1">
      <alignment horizontal="left" vertical="center" wrapText="1"/>
    </xf>
    <xf numFmtId="49" fontId="6" fillId="38" borderId="10" xfId="0" applyNumberFormat="1" applyFont="1" applyFill="1" applyBorder="1" applyAlignment="1">
      <alignment horizontal="center"/>
    </xf>
    <xf numFmtId="208" fontId="6" fillId="38" borderId="10" xfId="0" applyNumberFormat="1" applyFont="1" applyFill="1" applyBorder="1" applyAlignment="1">
      <alignment horizontal="center"/>
    </xf>
    <xf numFmtId="208" fontId="7" fillId="38" borderId="10" xfId="62" applyNumberFormat="1" applyFont="1" applyFill="1" applyBorder="1" applyAlignment="1">
      <alignment horizontal="center"/>
    </xf>
    <xf numFmtId="49" fontId="7" fillId="38" borderId="10" xfId="0" applyNumberFormat="1" applyFont="1" applyFill="1" applyBorder="1" applyAlignment="1">
      <alignment horizontal="center"/>
    </xf>
    <xf numFmtId="49" fontId="11" fillId="38" borderId="10" xfId="0" applyNumberFormat="1" applyFont="1" applyFill="1" applyBorder="1" applyAlignment="1">
      <alignment horizontal="center"/>
    </xf>
    <xf numFmtId="208" fontId="7" fillId="38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center"/>
    </xf>
    <xf numFmtId="209" fontId="7" fillId="35" borderId="10" xfId="62" applyNumberFormat="1" applyFont="1" applyFill="1" applyBorder="1" applyAlignment="1">
      <alignment horizontal="center"/>
    </xf>
    <xf numFmtId="209" fontId="7" fillId="37" borderId="10" xfId="62" applyNumberFormat="1" applyFont="1" applyFill="1" applyBorder="1" applyAlignment="1">
      <alignment horizontal="center"/>
    </xf>
    <xf numFmtId="209" fontId="7" fillId="34" borderId="10" xfId="62" applyNumberFormat="1" applyFont="1" applyFill="1" applyBorder="1" applyAlignment="1">
      <alignment horizontal="center"/>
    </xf>
    <xf numFmtId="209" fontId="7" fillId="38" borderId="10" xfId="62" applyNumberFormat="1" applyFont="1" applyFill="1" applyBorder="1" applyAlignment="1">
      <alignment horizontal="center"/>
    </xf>
    <xf numFmtId="0" fontId="21" fillId="0" borderId="0" xfId="0" applyFont="1" applyAlignment="1">
      <alignment vertical="center" wrapText="1"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9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center" wrapText="1"/>
    </xf>
    <xf numFmtId="49" fontId="26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/>
    </xf>
    <xf numFmtId="0" fontId="4" fillId="39" borderId="11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46" fillId="0" borderId="0" xfId="0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86;&#1083;&#1086;&#1087;&#1086;&#1074;&#1072;\&#1089;&#1077;&#1090;&#1077;&#1074;&#1072;&#1103;\WINDOWS\TEMP\Rar$DI02.824\b428%20&#1073;&#1102;&#1076;&#1086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Лист1"/>
      <sheetName val="Лист2"/>
      <sheetName val="Лист3"/>
    </sheetNames>
    <sheetDataSet>
      <sheetData sheetId="3">
        <row r="5">
          <cell r="D5" t="str">
            <v>на 1___________________200___г.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79"/>
  <sheetViews>
    <sheetView showGridLines="0" tabSelected="1" view="pageBreakPreview" zoomScale="60" zoomScalePageLayoutView="0" workbookViewId="0" topLeftCell="A1">
      <pane xSplit="1" ySplit="14" topLeftCell="B2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24" sqref="G24"/>
    </sheetView>
  </sheetViews>
  <sheetFormatPr defaultColWidth="13.421875" defaultRowHeight="12.75"/>
  <cols>
    <col min="1" max="1" width="53.00390625" style="1" customWidth="1"/>
    <col min="2" max="2" width="11.421875" style="2" customWidth="1"/>
    <col min="3" max="3" width="15.28125" style="2" customWidth="1"/>
    <col min="4" max="6" width="11.421875" style="2" customWidth="1"/>
    <col min="7" max="7" width="22.00390625" style="0" customWidth="1"/>
    <col min="8" max="8" width="0.13671875" style="0" customWidth="1"/>
    <col min="9" max="9" width="16.140625" style="0" hidden="1" customWidth="1"/>
    <col min="10" max="10" width="0.13671875" style="0" customWidth="1"/>
    <col min="11" max="11" width="16.140625" style="0" hidden="1" customWidth="1"/>
    <col min="12" max="12" width="22.421875" style="0" customWidth="1"/>
    <col min="13" max="13" width="22.140625" style="0" customWidth="1"/>
    <col min="14" max="14" width="21.421875" style="0" customWidth="1"/>
    <col min="15" max="15" width="15.421875" style="0" customWidth="1"/>
    <col min="16" max="16" width="12.421875" style="0" customWidth="1"/>
    <col min="17" max="17" width="20.28125" style="0" customWidth="1"/>
    <col min="18" max="100" width="12.421875" style="0" customWidth="1"/>
  </cols>
  <sheetData>
    <row r="1" spans="13:14" ht="15.75">
      <c r="M1" s="209" t="s">
        <v>285</v>
      </c>
      <c r="N1" s="209"/>
    </row>
    <row r="2" spans="12:14" ht="15.75">
      <c r="L2" s="194"/>
      <c r="M2" s="209" t="s">
        <v>286</v>
      </c>
      <c r="N2" s="209"/>
    </row>
    <row r="3" spans="12:14" ht="15.75">
      <c r="L3" s="194"/>
      <c r="M3" s="209" t="s">
        <v>288</v>
      </c>
      <c r="N3" s="209"/>
    </row>
    <row r="4" spans="12:14" ht="14.25">
      <c r="L4" s="194"/>
      <c r="M4" s="194"/>
      <c r="N4" s="194"/>
    </row>
    <row r="5" spans="1:11" ht="15.75" customHeight="1">
      <c r="A5" s="191"/>
      <c r="B5" s="192" t="s">
        <v>284</v>
      </c>
      <c r="C5" s="193"/>
      <c r="D5" s="193"/>
      <c r="E5" s="193"/>
      <c r="F5" s="193"/>
      <c r="G5" s="183"/>
      <c r="H5" s="183"/>
      <c r="I5" s="183"/>
      <c r="J5" s="183"/>
      <c r="K5" s="183"/>
    </row>
    <row r="6" spans="1:11" ht="18.75" hidden="1">
      <c r="A6" s="181"/>
      <c r="B6" s="182"/>
      <c r="C6" s="182"/>
      <c r="D6" s="182"/>
      <c r="E6" s="182"/>
      <c r="F6" s="182"/>
      <c r="G6" s="183"/>
      <c r="H6" s="183"/>
      <c r="I6" s="183"/>
      <c r="J6" s="183"/>
      <c r="K6" s="183"/>
    </row>
    <row r="7" spans="1:11" ht="4.5" customHeight="1" hidden="1">
      <c r="A7" s="181"/>
      <c r="B7" s="182"/>
      <c r="C7" s="182"/>
      <c r="D7" s="182"/>
      <c r="E7" s="182"/>
      <c r="F7" s="182"/>
      <c r="G7" s="183"/>
      <c r="H7" s="183"/>
      <c r="I7" s="183"/>
      <c r="J7" s="183"/>
      <c r="K7" s="183"/>
    </row>
    <row r="8" spans="1:12" ht="12.75" customHeight="1" hidden="1">
      <c r="A8" s="181"/>
      <c r="B8" s="182"/>
      <c r="C8" s="182"/>
      <c r="D8" s="182"/>
      <c r="E8" s="182"/>
      <c r="F8" s="182"/>
      <c r="G8" s="184"/>
      <c r="H8" s="184"/>
      <c r="I8" s="184"/>
      <c r="J8" s="184"/>
      <c r="K8" s="184"/>
      <c r="L8" s="24"/>
    </row>
    <row r="9" spans="1:12" ht="12.75" customHeight="1" hidden="1">
      <c r="A9" s="185"/>
      <c r="B9" s="185"/>
      <c r="C9" s="185"/>
      <c r="D9" s="185"/>
      <c r="E9" s="186"/>
      <c r="F9" s="183"/>
      <c r="G9" s="183"/>
      <c r="H9" s="183"/>
      <c r="I9" s="183"/>
      <c r="J9" s="187"/>
      <c r="K9" s="187"/>
      <c r="L9" s="4"/>
    </row>
    <row r="10" spans="1:12" ht="12.75" customHeight="1" hidden="1">
      <c r="A10" s="185"/>
      <c r="B10" s="185"/>
      <c r="C10" s="185"/>
      <c r="D10" s="185"/>
      <c r="E10" s="186"/>
      <c r="F10" s="183"/>
      <c r="G10" s="183"/>
      <c r="H10" s="183"/>
      <c r="I10" s="183"/>
      <c r="J10" s="187"/>
      <c r="K10" s="187"/>
      <c r="L10" s="4"/>
    </row>
    <row r="11" spans="1:12" ht="12.75" customHeight="1" hidden="1">
      <c r="A11" s="185"/>
      <c r="B11" s="185"/>
      <c r="C11" s="185"/>
      <c r="D11" s="185"/>
      <c r="E11" s="186"/>
      <c r="F11" s="183"/>
      <c r="G11" s="183"/>
      <c r="H11" s="183"/>
      <c r="I11" s="183"/>
      <c r="J11" s="187"/>
      <c r="K11" s="187"/>
      <c r="L11" s="4"/>
    </row>
    <row r="12" spans="1:12" ht="18" customHeight="1" hidden="1">
      <c r="A12" s="201" t="s">
        <v>8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2"/>
    </row>
    <row r="13" spans="1:17" ht="15.75" customHeight="1" hidden="1">
      <c r="A13" s="188"/>
      <c r="B13" s="188"/>
      <c r="C13" s="188"/>
      <c r="D13" s="188"/>
      <c r="E13" s="189"/>
      <c r="F13" s="190"/>
      <c r="G13" s="183"/>
      <c r="H13" s="183"/>
      <c r="I13" s="183"/>
      <c r="J13" s="183"/>
      <c r="K13" s="183"/>
      <c r="L13" s="25"/>
      <c r="M13" s="5"/>
      <c r="N13" s="5"/>
      <c r="O13" s="21"/>
      <c r="P13" s="21"/>
      <c r="Q13" s="26"/>
    </row>
    <row r="14" spans="1:17" ht="15.75" customHeight="1">
      <c r="A14" s="188"/>
      <c r="B14" s="188"/>
      <c r="C14" s="188"/>
      <c r="D14" s="188"/>
      <c r="E14" s="189"/>
      <c r="F14" s="190"/>
      <c r="G14" s="183"/>
      <c r="H14" s="183"/>
      <c r="I14" s="183"/>
      <c r="J14" s="183"/>
      <c r="K14" s="183"/>
      <c r="L14" s="5"/>
      <c r="M14" s="5"/>
      <c r="N14" s="23"/>
      <c r="O14" s="21"/>
      <c r="P14" s="21"/>
      <c r="Q14" s="21"/>
    </row>
    <row r="15" spans="1:14" ht="12.75" customHeight="1">
      <c r="A15" s="195" t="s">
        <v>9</v>
      </c>
      <c r="B15" s="206" t="s">
        <v>10</v>
      </c>
      <c r="C15" s="207"/>
      <c r="D15" s="207"/>
      <c r="E15" s="207"/>
      <c r="F15" s="208"/>
      <c r="G15" s="204" t="s">
        <v>11</v>
      </c>
      <c r="H15" s="202" t="s">
        <v>79</v>
      </c>
      <c r="I15" s="202" t="s">
        <v>80</v>
      </c>
      <c r="J15" s="202" t="s">
        <v>104</v>
      </c>
      <c r="K15" s="202" t="s">
        <v>105</v>
      </c>
      <c r="L15" s="199" t="s">
        <v>7</v>
      </c>
      <c r="M15" s="197" t="s">
        <v>12</v>
      </c>
      <c r="N15" s="197" t="s">
        <v>282</v>
      </c>
    </row>
    <row r="16" spans="1:14" ht="111.75" customHeight="1">
      <c r="A16" s="196"/>
      <c r="B16" s="33" t="s">
        <v>81</v>
      </c>
      <c r="C16" s="33" t="s">
        <v>82</v>
      </c>
      <c r="D16" s="33" t="s">
        <v>83</v>
      </c>
      <c r="E16" s="33" t="s">
        <v>84</v>
      </c>
      <c r="F16" s="33" t="s">
        <v>85</v>
      </c>
      <c r="G16" s="205"/>
      <c r="H16" s="203"/>
      <c r="I16" s="203"/>
      <c r="J16" s="203"/>
      <c r="K16" s="203"/>
      <c r="L16" s="200"/>
      <c r="M16" s="198"/>
      <c r="N16" s="198"/>
    </row>
    <row r="17" spans="1:15" ht="15.75">
      <c r="A17" s="127" t="s">
        <v>72</v>
      </c>
      <c r="B17" s="106"/>
      <c r="C17" s="107"/>
      <c r="D17" s="106"/>
      <c r="E17" s="106"/>
      <c r="F17" s="106"/>
      <c r="G17" s="129">
        <f aca="true" t="shared" si="0" ref="G17:L17">G18+G83+G87+G95+G110+G135+G140+G150+G159+G165+G168</f>
        <v>304981619.44</v>
      </c>
      <c r="H17" s="129" t="e">
        <f t="shared" si="0"/>
        <v>#REF!</v>
      </c>
      <c r="I17" s="129" t="e">
        <f t="shared" si="0"/>
        <v>#REF!</v>
      </c>
      <c r="J17" s="129" t="e">
        <f t="shared" si="0"/>
        <v>#REF!</v>
      </c>
      <c r="K17" s="129" t="e">
        <f t="shared" si="0"/>
        <v>#REF!</v>
      </c>
      <c r="L17" s="129">
        <f t="shared" si="0"/>
        <v>41399554.76</v>
      </c>
      <c r="M17" s="129">
        <f>G17-L17</f>
        <v>263582064.68</v>
      </c>
      <c r="N17" s="177">
        <f>L17/G17*100</f>
        <v>13.574442563462307</v>
      </c>
      <c r="O17" s="115"/>
    </row>
    <row r="18" spans="1:14" ht="19.5" customHeight="1">
      <c r="A18" s="127" t="s">
        <v>55</v>
      </c>
      <c r="B18" s="106" t="s">
        <v>86</v>
      </c>
      <c r="C18" s="106" t="s">
        <v>56</v>
      </c>
      <c r="D18" s="106"/>
      <c r="E18" s="106"/>
      <c r="F18" s="106"/>
      <c r="G18" s="129">
        <f aca="true" t="shared" si="1" ref="G18:L18">G19+G22+G25+G64</f>
        <v>82507849.82</v>
      </c>
      <c r="H18" s="129" t="e">
        <f t="shared" si="1"/>
        <v>#REF!</v>
      </c>
      <c r="I18" s="129" t="e">
        <f t="shared" si="1"/>
        <v>#REF!</v>
      </c>
      <c r="J18" s="129" t="e">
        <f t="shared" si="1"/>
        <v>#REF!</v>
      </c>
      <c r="K18" s="129" t="e">
        <f t="shared" si="1"/>
        <v>#REF!</v>
      </c>
      <c r="L18" s="129">
        <f t="shared" si="1"/>
        <v>15789784.66</v>
      </c>
      <c r="M18" s="129">
        <f aca="true" t="shared" si="2" ref="M18:M79">G18-L18</f>
        <v>66718065.16</v>
      </c>
      <c r="N18" s="177">
        <f>L18/G18*100</f>
        <v>19.13731201873175</v>
      </c>
    </row>
    <row r="19" spans="1:14" ht="31.5" customHeight="1">
      <c r="A19" s="134" t="s">
        <v>73</v>
      </c>
      <c r="B19" s="124" t="s">
        <v>87</v>
      </c>
      <c r="C19" s="133" t="s">
        <v>165</v>
      </c>
      <c r="D19" s="133" t="s">
        <v>143</v>
      </c>
      <c r="E19" s="133" t="s">
        <v>66</v>
      </c>
      <c r="F19" s="135"/>
      <c r="G19" s="136">
        <f aca="true" t="shared" si="3" ref="G19:L19">G20+G21</f>
        <v>3090807</v>
      </c>
      <c r="H19" s="136">
        <f t="shared" si="3"/>
        <v>312200</v>
      </c>
      <c r="I19" s="136">
        <f t="shared" si="3"/>
        <v>299700</v>
      </c>
      <c r="J19" s="136">
        <f t="shared" si="3"/>
        <v>378600</v>
      </c>
      <c r="K19" s="136">
        <f t="shared" si="3"/>
        <v>209500</v>
      </c>
      <c r="L19" s="136">
        <f t="shared" si="3"/>
        <v>520216.16000000003</v>
      </c>
      <c r="M19" s="140">
        <f t="shared" si="2"/>
        <v>2570590.84</v>
      </c>
      <c r="N19" s="178">
        <f>L19/G19*100</f>
        <v>16.831078744159697</v>
      </c>
    </row>
    <row r="20" spans="1:14" ht="15.75">
      <c r="A20" s="37" t="s">
        <v>88</v>
      </c>
      <c r="B20" s="38" t="s">
        <v>87</v>
      </c>
      <c r="C20" s="38" t="s">
        <v>189</v>
      </c>
      <c r="D20" s="38" t="s">
        <v>143</v>
      </c>
      <c r="E20" s="38" t="s">
        <v>89</v>
      </c>
      <c r="F20" s="39"/>
      <c r="G20" s="102">
        <v>2373892</v>
      </c>
      <c r="H20" s="102">
        <f>237500+12500</f>
        <v>250000</v>
      </c>
      <c r="I20" s="102">
        <f>237500+12500</f>
        <v>250000</v>
      </c>
      <c r="J20" s="102">
        <f>300000+12500</f>
        <v>312500</v>
      </c>
      <c r="K20" s="102">
        <f>175000+12500</f>
        <v>187500</v>
      </c>
      <c r="L20" s="102">
        <v>408046.09</v>
      </c>
      <c r="M20" s="164">
        <f t="shared" si="2"/>
        <v>1965845.91</v>
      </c>
      <c r="N20" s="179"/>
    </row>
    <row r="21" spans="1:14" ht="15.75">
      <c r="A21" s="37" t="s">
        <v>138</v>
      </c>
      <c r="B21" s="38" t="s">
        <v>87</v>
      </c>
      <c r="C21" s="38" t="s">
        <v>189</v>
      </c>
      <c r="D21" s="38" t="s">
        <v>190</v>
      </c>
      <c r="E21" s="38" t="s">
        <v>90</v>
      </c>
      <c r="F21" s="39"/>
      <c r="G21" s="102">
        <v>716915</v>
      </c>
      <c r="H21" s="102">
        <f>62200</f>
        <v>62200</v>
      </c>
      <c r="I21" s="102">
        <f>62200-12500</f>
        <v>49700</v>
      </c>
      <c r="J21" s="102">
        <f>78600-12500</f>
        <v>66100</v>
      </c>
      <c r="K21" s="102">
        <f>47000-12500-12500</f>
        <v>22000</v>
      </c>
      <c r="L21" s="102">
        <v>112170.07</v>
      </c>
      <c r="M21" s="164">
        <f t="shared" si="2"/>
        <v>604744.9299999999</v>
      </c>
      <c r="N21" s="179"/>
    </row>
    <row r="22" spans="1:16" ht="63">
      <c r="A22" s="137" t="s">
        <v>74</v>
      </c>
      <c r="B22" s="138" t="s">
        <v>91</v>
      </c>
      <c r="C22" s="124" t="s">
        <v>166</v>
      </c>
      <c r="D22" s="138"/>
      <c r="E22" s="138"/>
      <c r="F22" s="139"/>
      <c r="G22" s="140">
        <f aca="true" t="shared" si="4" ref="G22:L22">G23+G24</f>
        <v>150000</v>
      </c>
      <c r="H22" s="140">
        <f t="shared" si="4"/>
        <v>0</v>
      </c>
      <c r="I22" s="140">
        <f t="shared" si="4"/>
        <v>0</v>
      </c>
      <c r="J22" s="140">
        <f t="shared" si="4"/>
        <v>0</v>
      </c>
      <c r="K22" s="140">
        <f t="shared" si="4"/>
        <v>0</v>
      </c>
      <c r="L22" s="140">
        <f t="shared" si="4"/>
        <v>0</v>
      </c>
      <c r="M22" s="140">
        <f t="shared" si="2"/>
        <v>150000</v>
      </c>
      <c r="N22" s="178">
        <f>L22/G22*100</f>
        <v>0</v>
      </c>
      <c r="O22" s="34"/>
      <c r="P22" s="34"/>
    </row>
    <row r="23" spans="1:14" s="3" customFormat="1" ht="44.25" customHeight="1">
      <c r="A23" s="49" t="s">
        <v>19</v>
      </c>
      <c r="B23" s="38" t="s">
        <v>91</v>
      </c>
      <c r="C23" s="38" t="s">
        <v>191</v>
      </c>
      <c r="D23" s="38" t="s">
        <v>144</v>
      </c>
      <c r="E23" s="38" t="s">
        <v>101</v>
      </c>
      <c r="F23" s="36" t="s">
        <v>51</v>
      </c>
      <c r="G23" s="40">
        <v>114519</v>
      </c>
      <c r="H23" s="41"/>
      <c r="I23" s="41"/>
      <c r="J23" s="41"/>
      <c r="K23" s="41"/>
      <c r="L23" s="97"/>
      <c r="M23" s="164">
        <f t="shared" si="2"/>
        <v>114519</v>
      </c>
      <c r="N23" s="179"/>
    </row>
    <row r="24" spans="1:14" s="3" customFormat="1" ht="34.5" customHeight="1">
      <c r="A24" s="49" t="s">
        <v>155</v>
      </c>
      <c r="B24" s="38" t="s">
        <v>91</v>
      </c>
      <c r="C24" s="38" t="s">
        <v>191</v>
      </c>
      <c r="D24" s="38" t="s">
        <v>144</v>
      </c>
      <c r="E24" s="38" t="s">
        <v>103</v>
      </c>
      <c r="F24" s="36" t="s">
        <v>156</v>
      </c>
      <c r="G24" s="40">
        <v>35481</v>
      </c>
      <c r="H24" s="41"/>
      <c r="I24" s="41"/>
      <c r="J24" s="41"/>
      <c r="K24" s="41"/>
      <c r="L24" s="97"/>
      <c r="M24" s="164">
        <f t="shared" si="2"/>
        <v>35481</v>
      </c>
      <c r="N24" s="179"/>
    </row>
    <row r="25" spans="1:14" s="10" customFormat="1" ht="29.25" customHeight="1">
      <c r="A25" s="137" t="s">
        <v>75</v>
      </c>
      <c r="B25" s="124" t="s">
        <v>111</v>
      </c>
      <c r="C25" s="124"/>
      <c r="D25" s="124"/>
      <c r="E25" s="141"/>
      <c r="F25" s="141"/>
      <c r="G25" s="142">
        <f aca="true" t="shared" si="5" ref="G25:L25">G27+G34+G59+G26</f>
        <v>67215316</v>
      </c>
      <c r="H25" s="142" t="e">
        <f t="shared" si="5"/>
        <v>#REF!</v>
      </c>
      <c r="I25" s="142" t="e">
        <f t="shared" si="5"/>
        <v>#REF!</v>
      </c>
      <c r="J25" s="142" t="e">
        <f t="shared" si="5"/>
        <v>#REF!</v>
      </c>
      <c r="K25" s="142" t="e">
        <f t="shared" si="5"/>
        <v>#REF!</v>
      </c>
      <c r="L25" s="142">
        <f t="shared" si="5"/>
        <v>12496434.99</v>
      </c>
      <c r="M25" s="140">
        <f t="shared" si="2"/>
        <v>54718881.01</v>
      </c>
      <c r="N25" s="178">
        <f>L25/G25*100</f>
        <v>18.591648055333103</v>
      </c>
    </row>
    <row r="26" spans="1:14" s="10" customFormat="1" ht="48.75" customHeight="1">
      <c r="A26" s="165" t="s">
        <v>173</v>
      </c>
      <c r="B26" s="172" t="s">
        <v>111</v>
      </c>
      <c r="C26" s="172" t="s">
        <v>192</v>
      </c>
      <c r="D26" s="172" t="s">
        <v>144</v>
      </c>
      <c r="E26" s="169" t="s">
        <v>99</v>
      </c>
      <c r="F26" s="169" t="s">
        <v>47</v>
      </c>
      <c r="G26" s="174">
        <v>300000</v>
      </c>
      <c r="H26" s="174"/>
      <c r="I26" s="174"/>
      <c r="J26" s="174"/>
      <c r="K26" s="174"/>
      <c r="L26" s="174">
        <v>114100</v>
      </c>
      <c r="M26" s="171">
        <f t="shared" si="2"/>
        <v>185900</v>
      </c>
      <c r="N26" s="180">
        <f>L26/G26*100</f>
        <v>38.03333333333334</v>
      </c>
    </row>
    <row r="27" spans="1:14" s="10" customFormat="1" ht="29.25" customHeight="1">
      <c r="A27" s="108" t="s">
        <v>65</v>
      </c>
      <c r="B27" s="100" t="s">
        <v>111</v>
      </c>
      <c r="C27" s="100" t="s">
        <v>191</v>
      </c>
      <c r="D27" s="100" t="s">
        <v>143</v>
      </c>
      <c r="E27" s="109" t="s">
        <v>66</v>
      </c>
      <c r="F27" s="110"/>
      <c r="G27" s="98">
        <f aca="true" t="shared" si="6" ref="G27:L27">G28+G29+G30</f>
        <v>57383238</v>
      </c>
      <c r="H27" s="98">
        <f t="shared" si="6"/>
        <v>0</v>
      </c>
      <c r="I27" s="98">
        <f t="shared" si="6"/>
        <v>0</v>
      </c>
      <c r="J27" s="98">
        <f t="shared" si="6"/>
        <v>0</v>
      </c>
      <c r="K27" s="98">
        <f t="shared" si="6"/>
        <v>0</v>
      </c>
      <c r="L27" s="98">
        <f t="shared" si="6"/>
        <v>10337565.25</v>
      </c>
      <c r="M27" s="164">
        <f t="shared" si="2"/>
        <v>47045672.75</v>
      </c>
      <c r="N27" s="179"/>
    </row>
    <row r="28" spans="1:14" s="9" customFormat="1" ht="15.75">
      <c r="A28" s="47" t="s">
        <v>88</v>
      </c>
      <c r="B28" s="52" t="s">
        <v>111</v>
      </c>
      <c r="C28" s="101" t="s">
        <v>191</v>
      </c>
      <c r="D28" s="52" t="s">
        <v>143</v>
      </c>
      <c r="E28" s="53" t="s">
        <v>89</v>
      </c>
      <c r="F28" s="54"/>
      <c r="G28" s="44">
        <v>41172380</v>
      </c>
      <c r="H28" s="46"/>
      <c r="I28" s="46"/>
      <c r="J28" s="46"/>
      <c r="K28" s="46"/>
      <c r="L28" s="44">
        <v>8064773.59</v>
      </c>
      <c r="M28" s="164">
        <f t="shared" si="2"/>
        <v>33107606.41</v>
      </c>
      <c r="N28" s="179"/>
    </row>
    <row r="29" spans="1:14" s="9" customFormat="1" ht="15.75">
      <c r="A29" s="47" t="s">
        <v>138</v>
      </c>
      <c r="B29" s="52" t="s">
        <v>111</v>
      </c>
      <c r="C29" s="101" t="s">
        <v>191</v>
      </c>
      <c r="D29" s="52" t="s">
        <v>190</v>
      </c>
      <c r="E29" s="38" t="s">
        <v>90</v>
      </c>
      <c r="F29" s="54"/>
      <c r="G29" s="59">
        <v>12434058</v>
      </c>
      <c r="H29" s="45"/>
      <c r="I29" s="45"/>
      <c r="J29" s="45"/>
      <c r="K29" s="45"/>
      <c r="L29" s="59">
        <v>1779802.44</v>
      </c>
      <c r="M29" s="164">
        <f t="shared" si="2"/>
        <v>10654255.56</v>
      </c>
      <c r="N29" s="179"/>
    </row>
    <row r="30" spans="1:14" s="9" customFormat="1" ht="15.75">
      <c r="A30" s="47" t="s">
        <v>23</v>
      </c>
      <c r="B30" s="52" t="s">
        <v>111</v>
      </c>
      <c r="C30" s="101" t="s">
        <v>191</v>
      </c>
      <c r="D30" s="52" t="s">
        <v>145</v>
      </c>
      <c r="E30" s="38" t="s">
        <v>93</v>
      </c>
      <c r="F30" s="54"/>
      <c r="G30" s="63">
        <f aca="true" t="shared" si="7" ref="G30:L30">G31+G32+G33</f>
        <v>3776800</v>
      </c>
      <c r="H30" s="63">
        <f t="shared" si="7"/>
        <v>0</v>
      </c>
      <c r="I30" s="63">
        <f t="shared" si="7"/>
        <v>0</v>
      </c>
      <c r="J30" s="63">
        <f t="shared" si="7"/>
        <v>0</v>
      </c>
      <c r="K30" s="63">
        <f t="shared" si="7"/>
        <v>0</v>
      </c>
      <c r="L30" s="63">
        <f t="shared" si="7"/>
        <v>492989.22</v>
      </c>
      <c r="M30" s="164">
        <f t="shared" si="2"/>
        <v>3283810.7800000003</v>
      </c>
      <c r="N30" s="179"/>
    </row>
    <row r="31" spans="1:14" ht="35.25" customHeight="1">
      <c r="A31" s="58" t="s">
        <v>113</v>
      </c>
      <c r="B31" s="52" t="s">
        <v>111</v>
      </c>
      <c r="C31" s="101" t="s">
        <v>191</v>
      </c>
      <c r="D31" s="52" t="s">
        <v>145</v>
      </c>
      <c r="E31" s="53" t="s">
        <v>93</v>
      </c>
      <c r="F31" s="43" t="s">
        <v>37</v>
      </c>
      <c r="G31" s="56">
        <v>2700000</v>
      </c>
      <c r="H31" s="57"/>
      <c r="I31" s="57"/>
      <c r="J31" s="57"/>
      <c r="K31" s="57"/>
      <c r="L31" s="56">
        <v>233340</v>
      </c>
      <c r="M31" s="164">
        <f t="shared" si="2"/>
        <v>2466660</v>
      </c>
      <c r="N31" s="179"/>
    </row>
    <row r="32" spans="1:14" ht="28.5" customHeight="1">
      <c r="A32" s="42" t="s">
        <v>112</v>
      </c>
      <c r="B32" s="52" t="s">
        <v>111</v>
      </c>
      <c r="C32" s="101" t="s">
        <v>191</v>
      </c>
      <c r="D32" s="52" t="s">
        <v>145</v>
      </c>
      <c r="E32" s="53" t="s">
        <v>93</v>
      </c>
      <c r="F32" s="43" t="s">
        <v>137</v>
      </c>
      <c r="G32" s="56">
        <v>776800</v>
      </c>
      <c r="H32" s="57"/>
      <c r="I32" s="57"/>
      <c r="J32" s="57"/>
      <c r="K32" s="57"/>
      <c r="L32" s="56">
        <v>249435</v>
      </c>
      <c r="M32" s="164">
        <f t="shared" si="2"/>
        <v>527365</v>
      </c>
      <c r="N32" s="179"/>
    </row>
    <row r="33" spans="1:14" ht="28.5" customHeight="1">
      <c r="A33" s="42" t="s">
        <v>5</v>
      </c>
      <c r="B33" s="52" t="s">
        <v>111</v>
      </c>
      <c r="C33" s="101" t="s">
        <v>191</v>
      </c>
      <c r="D33" s="52" t="s">
        <v>145</v>
      </c>
      <c r="E33" s="53" t="s">
        <v>93</v>
      </c>
      <c r="F33" s="43" t="s">
        <v>1</v>
      </c>
      <c r="G33" s="56">
        <v>300000</v>
      </c>
      <c r="H33" s="57"/>
      <c r="I33" s="57"/>
      <c r="J33" s="57"/>
      <c r="K33" s="57"/>
      <c r="L33" s="56">
        <v>10214.22</v>
      </c>
      <c r="M33" s="164">
        <f t="shared" si="2"/>
        <v>289785.78</v>
      </c>
      <c r="N33" s="179"/>
    </row>
    <row r="34" spans="1:14" s="9" customFormat="1" ht="15.75">
      <c r="A34" s="60" t="s">
        <v>57</v>
      </c>
      <c r="B34" s="52" t="s">
        <v>111</v>
      </c>
      <c r="C34" s="101" t="s">
        <v>191</v>
      </c>
      <c r="D34" s="52"/>
      <c r="E34" s="51" t="s">
        <v>154</v>
      </c>
      <c r="F34" s="54"/>
      <c r="G34" s="29">
        <f>G41+G40+G44+G49+G52+G57+G35+G37+G36+G38+G39</f>
        <v>8442788</v>
      </c>
      <c r="H34" s="29" t="e">
        <f>H41+H40+H44+H49+H52+H57+H35+H37+H36+H38+H39+#REF!</f>
        <v>#REF!</v>
      </c>
      <c r="I34" s="29" t="e">
        <f>I41+I40+I44+I49+I52+I57+I35+I37+I36+I38+I39+#REF!</f>
        <v>#REF!</v>
      </c>
      <c r="J34" s="29" t="e">
        <f>J41+J40+J44+J49+J52+J57+J35+J37+J36+J38+J39+#REF!</f>
        <v>#REF!</v>
      </c>
      <c r="K34" s="29" t="e">
        <f>K41+K40+K44+K49+K52+K57+K35+K37+K36+K38+K39+#REF!</f>
        <v>#REF!</v>
      </c>
      <c r="L34" s="29">
        <f>L41+L40+L44+L49+L52+L57+L35+L37+L36+L38+L39</f>
        <v>1777619.74</v>
      </c>
      <c r="M34" s="164">
        <f t="shared" si="2"/>
        <v>6665168.26</v>
      </c>
      <c r="N34" s="179"/>
    </row>
    <row r="35" spans="1:14" s="9" customFormat="1" ht="15.75">
      <c r="A35" s="60" t="s">
        <v>106</v>
      </c>
      <c r="B35" s="52" t="s">
        <v>111</v>
      </c>
      <c r="C35" s="101" t="s">
        <v>191</v>
      </c>
      <c r="D35" s="82" t="s">
        <v>146</v>
      </c>
      <c r="E35" s="51" t="s">
        <v>95</v>
      </c>
      <c r="F35" s="54"/>
      <c r="G35" s="29">
        <v>832161</v>
      </c>
      <c r="H35" s="29"/>
      <c r="I35" s="29"/>
      <c r="J35" s="29"/>
      <c r="K35" s="29"/>
      <c r="L35" s="63">
        <v>212737.03</v>
      </c>
      <c r="M35" s="164">
        <f t="shared" si="2"/>
        <v>619423.97</v>
      </c>
      <c r="N35" s="179"/>
    </row>
    <row r="36" spans="1:14" s="9" customFormat="1" ht="34.5" customHeight="1">
      <c r="A36" s="48" t="s">
        <v>2</v>
      </c>
      <c r="B36" s="52" t="s">
        <v>111</v>
      </c>
      <c r="C36" s="101" t="s">
        <v>191</v>
      </c>
      <c r="D36" s="82" t="s">
        <v>146</v>
      </c>
      <c r="E36" s="51" t="s">
        <v>98</v>
      </c>
      <c r="F36" s="36" t="s">
        <v>45</v>
      </c>
      <c r="G36" s="29">
        <v>342000</v>
      </c>
      <c r="H36" s="29"/>
      <c r="I36" s="29"/>
      <c r="J36" s="29"/>
      <c r="K36" s="29"/>
      <c r="L36" s="63">
        <v>52208.02</v>
      </c>
      <c r="M36" s="164">
        <f t="shared" si="2"/>
        <v>289791.98</v>
      </c>
      <c r="N36" s="179"/>
    </row>
    <row r="37" spans="1:14" s="3" customFormat="1" ht="30">
      <c r="A37" s="69" t="s">
        <v>61</v>
      </c>
      <c r="B37" s="53" t="s">
        <v>111</v>
      </c>
      <c r="C37" s="101" t="s">
        <v>191</v>
      </c>
      <c r="D37" s="82" t="s">
        <v>146</v>
      </c>
      <c r="E37" s="55" t="s">
        <v>99</v>
      </c>
      <c r="F37" s="36" t="s">
        <v>48</v>
      </c>
      <c r="G37" s="104">
        <v>648133</v>
      </c>
      <c r="H37" s="104" t="e">
        <f>#REF!+#REF!+#REF!+#REF!+#REF!</f>
        <v>#REF!</v>
      </c>
      <c r="I37" s="104" t="e">
        <f>#REF!+#REF!+#REF!+#REF!+#REF!</f>
        <v>#REF!</v>
      </c>
      <c r="J37" s="104" t="e">
        <f>#REF!+#REF!+#REF!+#REF!+#REF!</f>
        <v>#REF!</v>
      </c>
      <c r="K37" s="104" t="e">
        <f>#REF!+#REF!+#REF!+#REF!+#REF!</f>
        <v>#REF!</v>
      </c>
      <c r="L37" s="150">
        <v>119139.97</v>
      </c>
      <c r="M37" s="164">
        <f t="shared" si="2"/>
        <v>528993.03</v>
      </c>
      <c r="N37" s="179"/>
    </row>
    <row r="38" spans="1:14" s="3" customFormat="1" ht="15.75">
      <c r="A38" s="48" t="s">
        <v>62</v>
      </c>
      <c r="B38" s="53" t="s">
        <v>111</v>
      </c>
      <c r="C38" s="101" t="s">
        <v>191</v>
      </c>
      <c r="D38" s="82" t="s">
        <v>146</v>
      </c>
      <c r="E38" s="55" t="s">
        <v>102</v>
      </c>
      <c r="F38" s="72" t="s">
        <v>36</v>
      </c>
      <c r="G38" s="62">
        <v>300000</v>
      </c>
      <c r="H38" s="41"/>
      <c r="I38" s="45"/>
      <c r="J38" s="45"/>
      <c r="K38" s="45"/>
      <c r="L38" s="63"/>
      <c r="M38" s="164">
        <f t="shared" si="2"/>
        <v>300000</v>
      </c>
      <c r="N38" s="179"/>
    </row>
    <row r="39" spans="1:14" s="3" customFormat="1" ht="15.75">
      <c r="A39" s="48" t="s">
        <v>3</v>
      </c>
      <c r="B39" s="53" t="s">
        <v>111</v>
      </c>
      <c r="C39" s="101" t="s">
        <v>191</v>
      </c>
      <c r="D39" s="82" t="s">
        <v>146</v>
      </c>
      <c r="E39" s="55" t="s">
        <v>103</v>
      </c>
      <c r="F39" s="72" t="s">
        <v>38</v>
      </c>
      <c r="G39" s="62">
        <v>220710</v>
      </c>
      <c r="H39" s="41"/>
      <c r="I39" s="45"/>
      <c r="J39" s="45"/>
      <c r="K39" s="45"/>
      <c r="L39" s="63"/>
      <c r="M39" s="164">
        <f t="shared" si="2"/>
        <v>220710</v>
      </c>
      <c r="N39" s="179"/>
    </row>
    <row r="40" spans="1:14" s="9" customFormat="1" ht="15.75">
      <c r="A40" s="61" t="s">
        <v>106</v>
      </c>
      <c r="B40" s="52" t="s">
        <v>111</v>
      </c>
      <c r="C40" s="101" t="s">
        <v>191</v>
      </c>
      <c r="D40" s="52" t="s">
        <v>144</v>
      </c>
      <c r="E40" s="51" t="s">
        <v>95</v>
      </c>
      <c r="F40" s="54"/>
      <c r="G40" s="63">
        <v>96000</v>
      </c>
      <c r="H40" s="66"/>
      <c r="I40" s="66"/>
      <c r="J40" s="66"/>
      <c r="K40" s="66"/>
      <c r="L40" s="63">
        <v>25878.78</v>
      </c>
      <c r="M40" s="164">
        <f t="shared" si="2"/>
        <v>70121.22</v>
      </c>
      <c r="N40" s="179"/>
    </row>
    <row r="41" spans="1:14" s="9" customFormat="1" ht="15.75">
      <c r="A41" s="61" t="s">
        <v>139</v>
      </c>
      <c r="B41" s="53" t="s">
        <v>111</v>
      </c>
      <c r="C41" s="101" t="s">
        <v>191</v>
      </c>
      <c r="D41" s="52" t="s">
        <v>144</v>
      </c>
      <c r="E41" s="51" t="s">
        <v>96</v>
      </c>
      <c r="F41" s="54"/>
      <c r="G41" s="63">
        <f aca="true" t="shared" si="8" ref="G41:L41">SUM(G42:G43)</f>
        <v>164000</v>
      </c>
      <c r="H41" s="63">
        <f t="shared" si="8"/>
        <v>0</v>
      </c>
      <c r="I41" s="63">
        <f t="shared" si="8"/>
        <v>0</v>
      </c>
      <c r="J41" s="63">
        <f t="shared" si="8"/>
        <v>0</v>
      </c>
      <c r="K41" s="63">
        <f t="shared" si="8"/>
        <v>0</v>
      </c>
      <c r="L41" s="63">
        <f t="shared" si="8"/>
        <v>103195</v>
      </c>
      <c r="M41" s="164">
        <f t="shared" si="2"/>
        <v>60805</v>
      </c>
      <c r="N41" s="179"/>
    </row>
    <row r="42" spans="1:14" s="9" customFormat="1" ht="33.75" customHeight="1">
      <c r="A42" s="42" t="s">
        <v>107</v>
      </c>
      <c r="B42" s="53" t="s">
        <v>111</v>
      </c>
      <c r="C42" s="101" t="s">
        <v>191</v>
      </c>
      <c r="D42" s="52" t="s">
        <v>145</v>
      </c>
      <c r="E42" s="53" t="s">
        <v>96</v>
      </c>
      <c r="F42" s="54" t="s">
        <v>137</v>
      </c>
      <c r="G42" s="59">
        <v>23200</v>
      </c>
      <c r="H42" s="59"/>
      <c r="I42" s="59"/>
      <c r="J42" s="59"/>
      <c r="K42" s="59"/>
      <c r="L42" s="44">
        <v>23200</v>
      </c>
      <c r="M42" s="164">
        <f t="shared" si="2"/>
        <v>0</v>
      </c>
      <c r="N42" s="179"/>
    </row>
    <row r="43" spans="1:14" ht="30" customHeight="1">
      <c r="A43" s="42" t="s">
        <v>13</v>
      </c>
      <c r="B43" s="53" t="s">
        <v>111</v>
      </c>
      <c r="C43" s="101" t="s">
        <v>191</v>
      </c>
      <c r="D43" s="52" t="s">
        <v>144</v>
      </c>
      <c r="E43" s="53" t="s">
        <v>96</v>
      </c>
      <c r="F43" s="43" t="s">
        <v>39</v>
      </c>
      <c r="G43" s="56">
        <v>140800</v>
      </c>
      <c r="H43" s="57"/>
      <c r="I43" s="57"/>
      <c r="J43" s="57"/>
      <c r="K43" s="57"/>
      <c r="L43" s="56">
        <v>79995</v>
      </c>
      <c r="M43" s="164">
        <f t="shared" si="2"/>
        <v>60805</v>
      </c>
      <c r="N43" s="179"/>
    </row>
    <row r="44" spans="1:14" ht="15.75">
      <c r="A44" s="64" t="s">
        <v>68</v>
      </c>
      <c r="B44" s="53" t="s">
        <v>111</v>
      </c>
      <c r="C44" s="101" t="s">
        <v>191</v>
      </c>
      <c r="D44" s="52" t="s">
        <v>144</v>
      </c>
      <c r="E44" s="51" t="s">
        <v>97</v>
      </c>
      <c r="F44" s="43"/>
      <c r="G44" s="95">
        <f aca="true" t="shared" si="9" ref="G44:L44">SUM(G45:G48)</f>
        <v>3775238</v>
      </c>
      <c r="H44" s="95">
        <f t="shared" si="9"/>
        <v>0</v>
      </c>
      <c r="I44" s="95">
        <f t="shared" si="9"/>
        <v>0</v>
      </c>
      <c r="J44" s="95">
        <f t="shared" si="9"/>
        <v>0</v>
      </c>
      <c r="K44" s="95">
        <f t="shared" si="9"/>
        <v>0</v>
      </c>
      <c r="L44" s="95">
        <f t="shared" si="9"/>
        <v>1001855.4400000001</v>
      </c>
      <c r="M44" s="164">
        <f t="shared" si="2"/>
        <v>2773382.56</v>
      </c>
      <c r="N44" s="179"/>
    </row>
    <row r="45" spans="1:14" ht="34.5" customHeight="1">
      <c r="A45" s="65" t="s">
        <v>114</v>
      </c>
      <c r="B45" s="53" t="s">
        <v>111</v>
      </c>
      <c r="C45" s="101" t="s">
        <v>191</v>
      </c>
      <c r="D45" s="52" t="s">
        <v>144</v>
      </c>
      <c r="E45" s="53" t="s">
        <v>97</v>
      </c>
      <c r="F45" s="43" t="s">
        <v>32</v>
      </c>
      <c r="G45" s="56">
        <v>3008501</v>
      </c>
      <c r="H45" s="57"/>
      <c r="I45" s="57"/>
      <c r="J45" s="57"/>
      <c r="K45" s="57"/>
      <c r="L45" s="44">
        <v>720720.95</v>
      </c>
      <c r="M45" s="164">
        <f t="shared" si="2"/>
        <v>2287780.05</v>
      </c>
      <c r="N45" s="179"/>
    </row>
    <row r="46" spans="1:14" ht="30.75" customHeight="1">
      <c r="A46" s="65" t="s">
        <v>108</v>
      </c>
      <c r="B46" s="53" t="s">
        <v>111</v>
      </c>
      <c r="C46" s="101" t="s">
        <v>191</v>
      </c>
      <c r="D46" s="52" t="s">
        <v>144</v>
      </c>
      <c r="E46" s="53" t="s">
        <v>97</v>
      </c>
      <c r="F46" s="43" t="s">
        <v>40</v>
      </c>
      <c r="G46" s="56">
        <v>690000</v>
      </c>
      <c r="H46" s="57"/>
      <c r="I46" s="57"/>
      <c r="J46" s="57"/>
      <c r="K46" s="57"/>
      <c r="L46" s="44">
        <v>228712.5</v>
      </c>
      <c r="M46" s="164">
        <f t="shared" si="2"/>
        <v>461287.5</v>
      </c>
      <c r="N46" s="179"/>
    </row>
    <row r="47" spans="1:14" ht="18" customHeight="1">
      <c r="A47" s="65" t="s">
        <v>109</v>
      </c>
      <c r="B47" s="53" t="s">
        <v>111</v>
      </c>
      <c r="C47" s="101" t="s">
        <v>191</v>
      </c>
      <c r="D47" s="52" t="s">
        <v>144</v>
      </c>
      <c r="E47" s="53" t="s">
        <v>97</v>
      </c>
      <c r="F47" s="43" t="s">
        <v>41</v>
      </c>
      <c r="G47" s="56">
        <v>49813</v>
      </c>
      <c r="H47" s="57"/>
      <c r="I47" s="57"/>
      <c r="J47" s="57"/>
      <c r="K47" s="57"/>
      <c r="L47" s="44">
        <v>45376.68</v>
      </c>
      <c r="M47" s="164">
        <f t="shared" si="2"/>
        <v>4436.32</v>
      </c>
      <c r="N47" s="179"/>
    </row>
    <row r="48" spans="1:14" s="9" customFormat="1" ht="29.25" customHeight="1">
      <c r="A48" s="47" t="s">
        <v>14</v>
      </c>
      <c r="B48" s="53" t="s">
        <v>111</v>
      </c>
      <c r="C48" s="101" t="s">
        <v>191</v>
      </c>
      <c r="D48" s="52" t="s">
        <v>144</v>
      </c>
      <c r="E48" s="53" t="s">
        <v>97</v>
      </c>
      <c r="F48" s="54" t="s">
        <v>42</v>
      </c>
      <c r="G48" s="46">
        <v>26924</v>
      </c>
      <c r="H48" s="46"/>
      <c r="I48" s="46"/>
      <c r="J48" s="46"/>
      <c r="K48" s="46"/>
      <c r="L48" s="44">
        <v>7045.31</v>
      </c>
      <c r="M48" s="164">
        <f t="shared" si="2"/>
        <v>19878.69</v>
      </c>
      <c r="N48" s="179"/>
    </row>
    <row r="49" spans="1:14" s="9" customFormat="1" ht="15.75">
      <c r="A49" s="61" t="s">
        <v>67</v>
      </c>
      <c r="B49" s="53" t="s">
        <v>111</v>
      </c>
      <c r="C49" s="101" t="s">
        <v>191</v>
      </c>
      <c r="D49" s="52" t="s">
        <v>144</v>
      </c>
      <c r="E49" s="51" t="s">
        <v>98</v>
      </c>
      <c r="F49" s="54"/>
      <c r="G49" s="66">
        <f aca="true" t="shared" si="10" ref="G49:L49">SUM(G50:G51)</f>
        <v>418559</v>
      </c>
      <c r="H49" s="66" t="e">
        <f t="shared" si="10"/>
        <v>#REF!</v>
      </c>
      <c r="I49" s="66" t="e">
        <f t="shared" si="10"/>
        <v>#REF!</v>
      </c>
      <c r="J49" s="66" t="e">
        <f t="shared" si="10"/>
        <v>#REF!</v>
      </c>
      <c r="K49" s="66" t="e">
        <f t="shared" si="10"/>
        <v>#REF!</v>
      </c>
      <c r="L49" s="66">
        <f t="shared" si="10"/>
        <v>64153.979999999996</v>
      </c>
      <c r="M49" s="164">
        <f t="shared" si="2"/>
        <v>354405.02</v>
      </c>
      <c r="N49" s="179"/>
    </row>
    <row r="50" spans="1:14" s="4" customFormat="1" ht="30.75">
      <c r="A50" s="65" t="s">
        <v>15</v>
      </c>
      <c r="B50" s="53" t="s">
        <v>111</v>
      </c>
      <c r="C50" s="101" t="s">
        <v>191</v>
      </c>
      <c r="D50" s="52" t="s">
        <v>144</v>
      </c>
      <c r="E50" s="53" t="s">
        <v>98</v>
      </c>
      <c r="F50" s="67" t="s">
        <v>43</v>
      </c>
      <c r="G50" s="99">
        <v>207384</v>
      </c>
      <c r="H50" s="45"/>
      <c r="I50" s="45"/>
      <c r="J50" s="45"/>
      <c r="K50" s="45"/>
      <c r="L50" s="44">
        <v>39235.02</v>
      </c>
      <c r="M50" s="164">
        <f t="shared" si="2"/>
        <v>168148.98</v>
      </c>
      <c r="N50" s="179"/>
    </row>
    <row r="51" spans="1:14" s="4" customFormat="1" ht="31.5" customHeight="1">
      <c r="A51" s="65" t="s">
        <v>16</v>
      </c>
      <c r="B51" s="53" t="s">
        <v>111</v>
      </c>
      <c r="C51" s="101" t="s">
        <v>191</v>
      </c>
      <c r="D51" s="52" t="s">
        <v>144</v>
      </c>
      <c r="E51" s="55" t="s">
        <v>98</v>
      </c>
      <c r="F51" s="51" t="s">
        <v>45</v>
      </c>
      <c r="G51" s="105">
        <v>211175</v>
      </c>
      <c r="H51" s="105" t="e">
        <f>#REF!+#REF!</f>
        <v>#REF!</v>
      </c>
      <c r="I51" s="105" t="e">
        <f>#REF!+#REF!</f>
        <v>#REF!</v>
      </c>
      <c r="J51" s="105" t="e">
        <f>#REF!+#REF!</f>
        <v>#REF!</v>
      </c>
      <c r="K51" s="105" t="e">
        <f>#REF!+#REF!</f>
        <v>#REF!</v>
      </c>
      <c r="L51" s="63">
        <v>24918.96</v>
      </c>
      <c r="M51" s="164">
        <f t="shared" si="2"/>
        <v>186256.04</v>
      </c>
      <c r="N51" s="179"/>
    </row>
    <row r="52" spans="1:14" s="4" customFormat="1" ht="15.75">
      <c r="A52" s="68" t="s">
        <v>76</v>
      </c>
      <c r="B52" s="53" t="s">
        <v>111</v>
      </c>
      <c r="C52" s="101" t="s">
        <v>191</v>
      </c>
      <c r="D52" s="52" t="s">
        <v>144</v>
      </c>
      <c r="E52" s="51" t="s">
        <v>99</v>
      </c>
      <c r="F52" s="67"/>
      <c r="G52" s="63">
        <f aca="true" t="shared" si="11" ref="G52:L52">SUM(G53:G56)</f>
        <v>1505987</v>
      </c>
      <c r="H52" s="63" t="e">
        <f t="shared" si="11"/>
        <v>#REF!</v>
      </c>
      <c r="I52" s="63" t="e">
        <f t="shared" si="11"/>
        <v>#REF!</v>
      </c>
      <c r="J52" s="63" t="e">
        <f t="shared" si="11"/>
        <v>#REF!</v>
      </c>
      <c r="K52" s="63" t="e">
        <f t="shared" si="11"/>
        <v>#REF!</v>
      </c>
      <c r="L52" s="63">
        <f t="shared" si="11"/>
        <v>198451.52</v>
      </c>
      <c r="M52" s="164">
        <f t="shared" si="2"/>
        <v>1307535.48</v>
      </c>
      <c r="N52" s="179"/>
    </row>
    <row r="53" spans="1:15" s="3" customFormat="1" ht="45">
      <c r="A53" s="42" t="s">
        <v>110</v>
      </c>
      <c r="B53" s="53" t="s">
        <v>111</v>
      </c>
      <c r="C53" s="101" t="s">
        <v>191</v>
      </c>
      <c r="D53" s="52" t="s">
        <v>144</v>
      </c>
      <c r="E53" s="53" t="s">
        <v>99</v>
      </c>
      <c r="F53" s="36" t="s">
        <v>137</v>
      </c>
      <c r="G53" s="40">
        <v>500000</v>
      </c>
      <c r="H53" s="41"/>
      <c r="I53" s="41"/>
      <c r="J53" s="41"/>
      <c r="K53" s="41"/>
      <c r="L53" s="44">
        <v>160650</v>
      </c>
      <c r="M53" s="164">
        <f t="shared" si="2"/>
        <v>339350</v>
      </c>
      <c r="N53" s="179"/>
      <c r="O53" s="85"/>
    </row>
    <row r="54" spans="1:15" s="3" customFormat="1" ht="15.75">
      <c r="A54" s="42" t="s">
        <v>163</v>
      </c>
      <c r="B54" s="53" t="s">
        <v>111</v>
      </c>
      <c r="C54" s="101" t="s">
        <v>191</v>
      </c>
      <c r="D54" s="52" t="s">
        <v>144</v>
      </c>
      <c r="E54" s="53" t="s">
        <v>99</v>
      </c>
      <c r="F54" s="36" t="s">
        <v>164</v>
      </c>
      <c r="G54" s="40">
        <v>10124</v>
      </c>
      <c r="H54" s="41"/>
      <c r="I54" s="41"/>
      <c r="J54" s="41"/>
      <c r="K54" s="41"/>
      <c r="L54" s="44"/>
      <c r="M54" s="164">
        <f t="shared" si="2"/>
        <v>10124</v>
      </c>
      <c r="N54" s="179"/>
      <c r="O54" s="85"/>
    </row>
    <row r="55" spans="1:14" s="3" customFormat="1" ht="30">
      <c r="A55" s="48" t="s">
        <v>17</v>
      </c>
      <c r="B55" s="53" t="s">
        <v>111</v>
      </c>
      <c r="C55" s="101" t="s">
        <v>191</v>
      </c>
      <c r="D55" s="52" t="s">
        <v>144</v>
      </c>
      <c r="E55" s="53" t="s">
        <v>99</v>
      </c>
      <c r="F55" s="36" t="s">
        <v>46</v>
      </c>
      <c r="G55" s="41">
        <v>61000</v>
      </c>
      <c r="H55" s="41"/>
      <c r="I55" s="45"/>
      <c r="J55" s="45"/>
      <c r="K55" s="45"/>
      <c r="L55" s="44"/>
      <c r="M55" s="164">
        <f t="shared" si="2"/>
        <v>61000</v>
      </c>
      <c r="N55" s="179"/>
    </row>
    <row r="56" spans="1:14" s="3" customFormat="1" ht="44.25" customHeight="1">
      <c r="A56" s="49" t="s">
        <v>115</v>
      </c>
      <c r="B56" s="53" t="s">
        <v>111</v>
      </c>
      <c r="C56" s="101" t="s">
        <v>191</v>
      </c>
      <c r="D56" s="52" t="s">
        <v>144</v>
      </c>
      <c r="E56" s="53" t="s">
        <v>99</v>
      </c>
      <c r="F56" s="36" t="s">
        <v>49</v>
      </c>
      <c r="G56" s="99">
        <v>934863</v>
      </c>
      <c r="H56" s="123" t="e">
        <f>#REF!+#REF!+#REF!+#REF!+#REF!</f>
        <v>#REF!</v>
      </c>
      <c r="I56" s="99" t="e">
        <f>#REF!+#REF!+#REF!+#REF!+#REF!</f>
        <v>#REF!</v>
      </c>
      <c r="J56" s="99" t="e">
        <f>#REF!+#REF!+#REF!+#REF!+#REF!</f>
        <v>#REF!</v>
      </c>
      <c r="K56" s="99" t="e">
        <f>#REF!+#REF!+#REF!+#REF!+#REF!</f>
        <v>#REF!</v>
      </c>
      <c r="L56" s="59">
        <v>37801.52</v>
      </c>
      <c r="M56" s="164">
        <f t="shared" si="2"/>
        <v>897061.48</v>
      </c>
      <c r="N56" s="179"/>
    </row>
    <row r="57" spans="1:14" s="3" customFormat="1" ht="25.5" customHeight="1">
      <c r="A57" s="71" t="s">
        <v>69</v>
      </c>
      <c r="B57" s="35" t="s">
        <v>111</v>
      </c>
      <c r="C57" s="101" t="s">
        <v>191</v>
      </c>
      <c r="D57" s="13"/>
      <c r="E57" s="35" t="s">
        <v>101</v>
      </c>
      <c r="F57" s="72"/>
      <c r="G57" s="63">
        <f aca="true" t="shared" si="12" ref="G57:L57">G58</f>
        <v>140000</v>
      </c>
      <c r="H57" s="63">
        <f t="shared" si="12"/>
        <v>0</v>
      </c>
      <c r="I57" s="63">
        <f t="shared" si="12"/>
        <v>0</v>
      </c>
      <c r="J57" s="63">
        <f t="shared" si="12"/>
        <v>0</v>
      </c>
      <c r="K57" s="63">
        <f t="shared" si="12"/>
        <v>0</v>
      </c>
      <c r="L57" s="63">
        <f t="shared" si="12"/>
        <v>0</v>
      </c>
      <c r="M57" s="164">
        <f t="shared" si="2"/>
        <v>140000</v>
      </c>
      <c r="N57" s="179"/>
    </row>
    <row r="58" spans="1:14" s="3" customFormat="1" ht="30" customHeight="1">
      <c r="A58" s="49" t="s">
        <v>153</v>
      </c>
      <c r="B58" s="38" t="s">
        <v>111</v>
      </c>
      <c r="C58" s="101" t="s">
        <v>191</v>
      </c>
      <c r="D58" s="52" t="s">
        <v>144</v>
      </c>
      <c r="E58" s="38" t="s">
        <v>101</v>
      </c>
      <c r="F58" s="36" t="s">
        <v>53</v>
      </c>
      <c r="G58" s="40">
        <v>140000</v>
      </c>
      <c r="H58" s="41"/>
      <c r="I58" s="41"/>
      <c r="J58" s="41"/>
      <c r="K58" s="41"/>
      <c r="L58" s="44"/>
      <c r="M58" s="164">
        <f t="shared" si="2"/>
        <v>140000</v>
      </c>
      <c r="N58" s="179"/>
    </row>
    <row r="59" spans="1:14" s="3" customFormat="1" ht="23.25" customHeight="1">
      <c r="A59" s="48"/>
      <c r="B59" s="55" t="s">
        <v>111</v>
      </c>
      <c r="C59" s="101" t="s">
        <v>191</v>
      </c>
      <c r="D59" s="13" t="s">
        <v>144</v>
      </c>
      <c r="E59" s="51" t="s">
        <v>63</v>
      </c>
      <c r="F59" s="36"/>
      <c r="G59" s="63">
        <f>G60+G61</f>
        <v>1089290</v>
      </c>
      <c r="H59" s="63">
        <f>H60+H61</f>
        <v>0</v>
      </c>
      <c r="I59" s="63">
        <f>I60+I61</f>
        <v>0</v>
      </c>
      <c r="J59" s="63">
        <f>J60+J61</f>
        <v>0</v>
      </c>
      <c r="K59" s="63">
        <f>K60+K61</f>
        <v>0</v>
      </c>
      <c r="L59" s="63">
        <f>SUM(H60:L61)</f>
        <v>267150</v>
      </c>
      <c r="M59" s="164">
        <f t="shared" si="2"/>
        <v>822140</v>
      </c>
      <c r="N59" s="179"/>
    </row>
    <row r="60" spans="1:14" s="3" customFormat="1" ht="23.25" customHeight="1">
      <c r="A60" s="48" t="s">
        <v>62</v>
      </c>
      <c r="B60" s="53" t="s">
        <v>111</v>
      </c>
      <c r="C60" s="101" t="s">
        <v>191</v>
      </c>
      <c r="D60" s="52" t="s">
        <v>144</v>
      </c>
      <c r="E60" s="38" t="s">
        <v>102</v>
      </c>
      <c r="F60" s="36" t="s">
        <v>36</v>
      </c>
      <c r="G60" s="40"/>
      <c r="H60" s="41"/>
      <c r="I60" s="41"/>
      <c r="J60" s="41"/>
      <c r="K60" s="41"/>
      <c r="L60" s="40"/>
      <c r="M60" s="164">
        <f t="shared" si="2"/>
        <v>0</v>
      </c>
      <c r="N60" s="179"/>
    </row>
    <row r="61" spans="1:14" s="3" customFormat="1" ht="23.25" customHeight="1">
      <c r="A61" s="48" t="s">
        <v>148</v>
      </c>
      <c r="B61" s="53" t="s">
        <v>111</v>
      </c>
      <c r="C61" s="101" t="s">
        <v>191</v>
      </c>
      <c r="D61" s="52" t="s">
        <v>144</v>
      </c>
      <c r="E61" s="38" t="s">
        <v>103</v>
      </c>
      <c r="F61" s="36"/>
      <c r="G61" s="40">
        <f aca="true" t="shared" si="13" ref="G61:L61">G62+G63</f>
        <v>1089290</v>
      </c>
      <c r="H61" s="40">
        <f t="shared" si="13"/>
        <v>0</v>
      </c>
      <c r="I61" s="40">
        <f t="shared" si="13"/>
        <v>0</v>
      </c>
      <c r="J61" s="40">
        <f t="shared" si="13"/>
        <v>0</v>
      </c>
      <c r="K61" s="40">
        <f t="shared" si="13"/>
        <v>0</v>
      </c>
      <c r="L61" s="40">
        <f t="shared" si="13"/>
        <v>267150</v>
      </c>
      <c r="M61" s="164">
        <f t="shared" si="2"/>
        <v>822140</v>
      </c>
      <c r="N61" s="179"/>
    </row>
    <row r="62" spans="1:14" s="3" customFormat="1" ht="32.25" customHeight="1">
      <c r="A62" s="48" t="s">
        <v>33</v>
      </c>
      <c r="B62" s="53" t="s">
        <v>111</v>
      </c>
      <c r="C62" s="101" t="s">
        <v>191</v>
      </c>
      <c r="D62" s="52" t="s">
        <v>144</v>
      </c>
      <c r="E62" s="53" t="s">
        <v>103</v>
      </c>
      <c r="F62" s="36" t="s">
        <v>52</v>
      </c>
      <c r="G62" s="40">
        <v>500000</v>
      </c>
      <c r="H62" s="41"/>
      <c r="I62" s="41"/>
      <c r="J62" s="41"/>
      <c r="K62" s="41"/>
      <c r="L62" s="44">
        <v>39760</v>
      </c>
      <c r="M62" s="164">
        <f t="shared" si="2"/>
        <v>460240</v>
      </c>
      <c r="N62" s="179"/>
    </row>
    <row r="63" spans="1:14" s="3" customFormat="1" ht="15.75">
      <c r="A63" s="48" t="s">
        <v>34</v>
      </c>
      <c r="B63" s="53" t="s">
        <v>111</v>
      </c>
      <c r="C63" s="101" t="s">
        <v>191</v>
      </c>
      <c r="D63" s="52" t="s">
        <v>144</v>
      </c>
      <c r="E63" s="53" t="s">
        <v>103</v>
      </c>
      <c r="F63" s="36" t="s">
        <v>38</v>
      </c>
      <c r="G63" s="40">
        <v>589290</v>
      </c>
      <c r="H63" s="41"/>
      <c r="I63" s="41"/>
      <c r="J63" s="41"/>
      <c r="K63" s="41"/>
      <c r="L63" s="44">
        <v>227390</v>
      </c>
      <c r="M63" s="164">
        <f t="shared" si="2"/>
        <v>361900</v>
      </c>
      <c r="N63" s="179"/>
    </row>
    <row r="64" spans="1:55" s="94" customFormat="1" ht="36" customHeight="1">
      <c r="A64" s="143" t="s">
        <v>142</v>
      </c>
      <c r="B64" s="124" t="s">
        <v>26</v>
      </c>
      <c r="C64" s="135"/>
      <c r="D64" s="135"/>
      <c r="E64" s="135"/>
      <c r="F64" s="135"/>
      <c r="G64" s="142">
        <f aca="true" t="shared" si="14" ref="G64:L64">G65+G68+G69+G77+G78+G79+G80+G81+G82+G74</f>
        <v>12051726.82</v>
      </c>
      <c r="H64" s="142" t="e">
        <f t="shared" si="14"/>
        <v>#REF!</v>
      </c>
      <c r="I64" s="142" t="e">
        <f t="shared" si="14"/>
        <v>#REF!</v>
      </c>
      <c r="J64" s="142" t="e">
        <f t="shared" si="14"/>
        <v>#REF!</v>
      </c>
      <c r="K64" s="142" t="e">
        <f t="shared" si="14"/>
        <v>#REF!</v>
      </c>
      <c r="L64" s="142">
        <f t="shared" si="14"/>
        <v>2773133.51</v>
      </c>
      <c r="M64" s="140">
        <f t="shared" si="2"/>
        <v>9278593.31</v>
      </c>
      <c r="N64" s="178">
        <f>L64/G64*100</f>
        <v>23.010258624498093</v>
      </c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</row>
    <row r="65" spans="1:55" s="94" customFormat="1" ht="36" customHeight="1">
      <c r="A65" s="165" t="s">
        <v>193</v>
      </c>
      <c r="B65" s="172" t="s">
        <v>26</v>
      </c>
      <c r="C65" s="173"/>
      <c r="D65" s="173"/>
      <c r="E65" s="173"/>
      <c r="F65" s="173"/>
      <c r="G65" s="174">
        <f aca="true" t="shared" si="15" ref="G65:L65">G66+G67</f>
        <v>245000</v>
      </c>
      <c r="H65" s="174">
        <f t="shared" si="15"/>
        <v>0</v>
      </c>
      <c r="I65" s="174">
        <f t="shared" si="15"/>
        <v>0</v>
      </c>
      <c r="J65" s="174">
        <f t="shared" si="15"/>
        <v>0</v>
      </c>
      <c r="K65" s="174">
        <f t="shared" si="15"/>
        <v>0</v>
      </c>
      <c r="L65" s="174">
        <f t="shared" si="15"/>
        <v>55000</v>
      </c>
      <c r="M65" s="171">
        <f t="shared" si="2"/>
        <v>190000</v>
      </c>
      <c r="N65" s="180">
        <f>L65/G65*100</f>
        <v>22.448979591836736</v>
      </c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</row>
    <row r="66" spans="1:55" s="94" customFormat="1" ht="36" customHeight="1">
      <c r="A66" s="113" t="s">
        <v>76</v>
      </c>
      <c r="B66" s="101" t="s">
        <v>26</v>
      </c>
      <c r="C66" s="101" t="s">
        <v>195</v>
      </c>
      <c r="D66" s="101" t="s">
        <v>144</v>
      </c>
      <c r="E66" s="101" t="s">
        <v>99</v>
      </c>
      <c r="F66" s="101" t="s">
        <v>49</v>
      </c>
      <c r="G66" s="102">
        <v>55000</v>
      </c>
      <c r="H66" s="98"/>
      <c r="I66" s="98"/>
      <c r="J66" s="98"/>
      <c r="K66" s="98"/>
      <c r="L66" s="102">
        <v>55000</v>
      </c>
      <c r="M66" s="164">
        <f t="shared" si="2"/>
        <v>0</v>
      </c>
      <c r="N66" s="179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</row>
    <row r="67" spans="1:55" s="94" customFormat="1" ht="36" customHeight="1">
      <c r="A67" s="113" t="s">
        <v>76</v>
      </c>
      <c r="B67" s="101" t="s">
        <v>26</v>
      </c>
      <c r="C67" s="101" t="s">
        <v>194</v>
      </c>
      <c r="D67" s="101" t="s">
        <v>144</v>
      </c>
      <c r="E67" s="101" t="s">
        <v>99</v>
      </c>
      <c r="F67" s="101" t="s">
        <v>49</v>
      </c>
      <c r="G67" s="102">
        <v>190000</v>
      </c>
      <c r="H67" s="98"/>
      <c r="I67" s="98"/>
      <c r="J67" s="98"/>
      <c r="K67" s="98"/>
      <c r="L67" s="98"/>
      <c r="M67" s="164">
        <f t="shared" si="2"/>
        <v>190000</v>
      </c>
      <c r="N67" s="179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</row>
    <row r="68" spans="1:55" s="94" customFormat="1" ht="36" customHeight="1">
      <c r="A68" s="155" t="s">
        <v>197</v>
      </c>
      <c r="B68" s="100" t="s">
        <v>26</v>
      </c>
      <c r="C68" s="100" t="s">
        <v>196</v>
      </c>
      <c r="D68" s="100" t="s">
        <v>144</v>
      </c>
      <c r="E68" s="100" t="s">
        <v>101</v>
      </c>
      <c r="F68" s="100" t="s">
        <v>53</v>
      </c>
      <c r="G68" s="98">
        <v>1581516</v>
      </c>
      <c r="H68" s="98"/>
      <c r="I68" s="98"/>
      <c r="J68" s="98"/>
      <c r="K68" s="98"/>
      <c r="L68" s="98"/>
      <c r="M68" s="164">
        <f t="shared" si="2"/>
        <v>1581516</v>
      </c>
      <c r="N68" s="179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</row>
    <row r="69" spans="1:55" s="94" customFormat="1" ht="36" customHeight="1">
      <c r="A69" s="154" t="s">
        <v>200</v>
      </c>
      <c r="B69" s="100" t="s">
        <v>26</v>
      </c>
      <c r="C69" s="100" t="s">
        <v>198</v>
      </c>
      <c r="D69" s="100" t="s">
        <v>144</v>
      </c>
      <c r="E69" s="100" t="s">
        <v>97</v>
      </c>
      <c r="F69" s="100"/>
      <c r="G69" s="98">
        <f aca="true" t="shared" si="16" ref="G69:L69">G70+G71+G72+G73</f>
        <v>6503775.44</v>
      </c>
      <c r="H69" s="98">
        <f t="shared" si="16"/>
        <v>0</v>
      </c>
      <c r="I69" s="98">
        <f t="shared" si="16"/>
        <v>0</v>
      </c>
      <c r="J69" s="98">
        <f t="shared" si="16"/>
        <v>0</v>
      </c>
      <c r="K69" s="98">
        <f t="shared" si="16"/>
        <v>0</v>
      </c>
      <c r="L69" s="98">
        <f t="shared" si="16"/>
        <v>2384879.07</v>
      </c>
      <c r="M69" s="164">
        <f t="shared" si="2"/>
        <v>4118896.3700000006</v>
      </c>
      <c r="N69" s="179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</row>
    <row r="70" spans="1:14" s="8" customFormat="1" ht="34.5" customHeight="1">
      <c r="A70" s="65" t="s">
        <v>114</v>
      </c>
      <c r="B70" s="74" t="s">
        <v>26</v>
      </c>
      <c r="C70" s="74" t="s">
        <v>198</v>
      </c>
      <c r="D70" s="74" t="s">
        <v>144</v>
      </c>
      <c r="E70" s="74" t="s">
        <v>97</v>
      </c>
      <c r="F70" s="74" t="s">
        <v>32</v>
      </c>
      <c r="G70" s="102">
        <v>5237458.44</v>
      </c>
      <c r="H70" s="93"/>
      <c r="I70" s="93"/>
      <c r="J70" s="93"/>
      <c r="K70" s="93"/>
      <c r="L70" s="125">
        <v>2238197.34</v>
      </c>
      <c r="M70" s="164">
        <f t="shared" si="2"/>
        <v>2999261.1000000006</v>
      </c>
      <c r="N70" s="179"/>
    </row>
    <row r="71" spans="1:14" s="8" customFormat="1" ht="34.5" customHeight="1">
      <c r="A71" s="65" t="s">
        <v>199</v>
      </c>
      <c r="B71" s="74" t="s">
        <v>26</v>
      </c>
      <c r="C71" s="74" t="s">
        <v>198</v>
      </c>
      <c r="D71" s="74" t="s">
        <v>144</v>
      </c>
      <c r="E71" s="74" t="s">
        <v>97</v>
      </c>
      <c r="F71" s="74" t="s">
        <v>40</v>
      </c>
      <c r="G71" s="102">
        <v>1200000</v>
      </c>
      <c r="H71" s="93"/>
      <c r="I71" s="93"/>
      <c r="J71" s="93"/>
      <c r="K71" s="93"/>
      <c r="L71" s="125">
        <v>140368.19</v>
      </c>
      <c r="M71" s="164">
        <f t="shared" si="2"/>
        <v>1059631.81</v>
      </c>
      <c r="N71" s="179"/>
    </row>
    <row r="72" spans="1:14" s="8" customFormat="1" ht="34.5" customHeight="1">
      <c r="A72" s="65" t="s">
        <v>109</v>
      </c>
      <c r="B72" s="74" t="s">
        <v>26</v>
      </c>
      <c r="C72" s="74" t="s">
        <v>198</v>
      </c>
      <c r="D72" s="74" t="s">
        <v>144</v>
      </c>
      <c r="E72" s="74" t="s">
        <v>97</v>
      </c>
      <c r="F72" s="74" t="s">
        <v>41</v>
      </c>
      <c r="G72" s="40">
        <v>20433</v>
      </c>
      <c r="H72" s="93"/>
      <c r="I72" s="93"/>
      <c r="J72" s="93"/>
      <c r="K72" s="93"/>
      <c r="L72" s="125">
        <v>5646.87</v>
      </c>
      <c r="M72" s="164">
        <f t="shared" si="2"/>
        <v>14786.130000000001</v>
      </c>
      <c r="N72" s="179"/>
    </row>
    <row r="73" spans="1:14" s="8" customFormat="1" ht="34.5" customHeight="1">
      <c r="A73" s="47" t="s">
        <v>14</v>
      </c>
      <c r="B73" s="74" t="s">
        <v>26</v>
      </c>
      <c r="C73" s="74" t="s">
        <v>198</v>
      </c>
      <c r="D73" s="74" t="s">
        <v>144</v>
      </c>
      <c r="E73" s="74" t="s">
        <v>97</v>
      </c>
      <c r="F73" s="74" t="s">
        <v>42</v>
      </c>
      <c r="G73" s="102">
        <v>45884</v>
      </c>
      <c r="H73" s="93"/>
      <c r="I73" s="93"/>
      <c r="J73" s="93"/>
      <c r="K73" s="93"/>
      <c r="L73" s="125">
        <v>666.67</v>
      </c>
      <c r="M73" s="164">
        <f t="shared" si="2"/>
        <v>45217.33</v>
      </c>
      <c r="N73" s="179"/>
    </row>
    <row r="74" spans="1:14" s="8" customFormat="1" ht="37.5" customHeight="1">
      <c r="A74" s="73" t="s">
        <v>60</v>
      </c>
      <c r="B74" s="55" t="s">
        <v>26</v>
      </c>
      <c r="C74" s="74" t="s">
        <v>198</v>
      </c>
      <c r="D74" s="55" t="s">
        <v>144</v>
      </c>
      <c r="E74" s="55" t="s">
        <v>98</v>
      </c>
      <c r="F74" s="51"/>
      <c r="G74" s="63">
        <f aca="true" t="shared" si="17" ref="G74:L74">G75+G76</f>
        <v>2863565.38</v>
      </c>
      <c r="H74" s="63" t="e">
        <f t="shared" si="17"/>
        <v>#REF!</v>
      </c>
      <c r="I74" s="63" t="e">
        <f t="shared" si="17"/>
        <v>#REF!</v>
      </c>
      <c r="J74" s="63" t="e">
        <f t="shared" si="17"/>
        <v>#REF!</v>
      </c>
      <c r="K74" s="63" t="e">
        <f t="shared" si="17"/>
        <v>#REF!</v>
      </c>
      <c r="L74" s="63">
        <f t="shared" si="17"/>
        <v>256892.44</v>
      </c>
      <c r="M74" s="164">
        <f t="shared" si="2"/>
        <v>2606672.94</v>
      </c>
      <c r="N74" s="179"/>
    </row>
    <row r="75" spans="1:14" s="8" customFormat="1" ht="37.5" customHeight="1">
      <c r="A75" s="65" t="s">
        <v>15</v>
      </c>
      <c r="B75" s="38" t="s">
        <v>26</v>
      </c>
      <c r="C75" s="74" t="s">
        <v>198</v>
      </c>
      <c r="D75" s="38" t="s">
        <v>144</v>
      </c>
      <c r="E75" s="38" t="s">
        <v>98</v>
      </c>
      <c r="F75" s="36" t="s">
        <v>43</v>
      </c>
      <c r="G75" s="40">
        <v>728394</v>
      </c>
      <c r="H75" s="40"/>
      <c r="I75" s="40"/>
      <c r="J75" s="40"/>
      <c r="K75" s="40"/>
      <c r="L75" s="102">
        <v>94141.3</v>
      </c>
      <c r="M75" s="164">
        <f t="shared" si="2"/>
        <v>634252.7</v>
      </c>
      <c r="N75" s="179"/>
    </row>
    <row r="76" spans="1:14" s="8" customFormat="1" ht="45.75" customHeight="1">
      <c r="A76" s="75" t="s">
        <v>64</v>
      </c>
      <c r="B76" s="74" t="s">
        <v>26</v>
      </c>
      <c r="C76" s="74" t="s">
        <v>198</v>
      </c>
      <c r="D76" s="74" t="s">
        <v>144</v>
      </c>
      <c r="E76" s="74" t="s">
        <v>98</v>
      </c>
      <c r="F76" s="36" t="s">
        <v>45</v>
      </c>
      <c r="G76" s="102">
        <v>2135171.38</v>
      </c>
      <c r="H76" s="105" t="e">
        <f>#REF!+#REF!+#REF!+#REF!+#REF!+#REF!+#REF!+#REF!</f>
        <v>#REF!</v>
      </c>
      <c r="I76" s="105" t="e">
        <f>#REF!+#REF!+#REF!+#REF!+#REF!+#REF!+#REF!+#REF!</f>
        <v>#REF!</v>
      </c>
      <c r="J76" s="105" t="e">
        <f>#REF!+#REF!+#REF!+#REF!+#REF!+#REF!+#REF!+#REF!</f>
        <v>#REF!</v>
      </c>
      <c r="K76" s="105" t="e">
        <f>#REF!+#REF!+#REF!+#REF!+#REF!+#REF!+#REF!+#REF!</f>
        <v>#REF!</v>
      </c>
      <c r="L76" s="102">
        <v>162751.14</v>
      </c>
      <c r="M76" s="164">
        <f t="shared" si="2"/>
        <v>1972420.2399999998</v>
      </c>
      <c r="N76" s="179"/>
    </row>
    <row r="77" spans="1:14" s="8" customFormat="1" ht="18.75" customHeight="1">
      <c r="A77" s="156" t="s">
        <v>76</v>
      </c>
      <c r="B77" s="74" t="s">
        <v>26</v>
      </c>
      <c r="C77" s="74" t="s">
        <v>198</v>
      </c>
      <c r="D77" s="35" t="s">
        <v>144</v>
      </c>
      <c r="E77" s="35" t="s">
        <v>99</v>
      </c>
      <c r="F77" s="36" t="s">
        <v>49</v>
      </c>
      <c r="G77" s="93">
        <v>210182</v>
      </c>
      <c r="H77" s="41"/>
      <c r="I77" s="41"/>
      <c r="J77" s="41"/>
      <c r="K77" s="41"/>
      <c r="L77" s="102">
        <v>12301</v>
      </c>
      <c r="M77" s="164">
        <f t="shared" si="2"/>
        <v>197881</v>
      </c>
      <c r="N77" s="179"/>
    </row>
    <row r="78" spans="1:14" s="8" customFormat="1" ht="28.5" customHeight="1">
      <c r="A78" s="42" t="s">
        <v>141</v>
      </c>
      <c r="B78" s="74" t="s">
        <v>26</v>
      </c>
      <c r="C78" s="74" t="s">
        <v>198</v>
      </c>
      <c r="D78" s="74" t="s">
        <v>144</v>
      </c>
      <c r="E78" s="74" t="s">
        <v>103</v>
      </c>
      <c r="F78" s="74" t="s">
        <v>38</v>
      </c>
      <c r="G78" s="40">
        <v>100000</v>
      </c>
      <c r="H78" s="93"/>
      <c r="I78" s="93"/>
      <c r="J78" s="93"/>
      <c r="K78" s="93"/>
      <c r="L78" s="125"/>
      <c r="M78" s="164">
        <f t="shared" si="2"/>
        <v>100000</v>
      </c>
      <c r="N78" s="179"/>
    </row>
    <row r="79" spans="1:14" s="8" customFormat="1" ht="28.5" customHeight="1">
      <c r="A79" s="42" t="s">
        <v>159</v>
      </c>
      <c r="B79" s="74" t="s">
        <v>26</v>
      </c>
      <c r="C79" s="74" t="s">
        <v>198</v>
      </c>
      <c r="D79" s="74" t="s">
        <v>158</v>
      </c>
      <c r="E79" s="74" t="s">
        <v>101</v>
      </c>
      <c r="F79" s="74" t="s">
        <v>71</v>
      </c>
      <c r="G79" s="40">
        <v>170000</v>
      </c>
      <c r="H79" s="93"/>
      <c r="I79" s="93"/>
      <c r="J79" s="93"/>
      <c r="K79" s="93"/>
      <c r="L79" s="125"/>
      <c r="M79" s="164">
        <f t="shared" si="2"/>
        <v>170000</v>
      </c>
      <c r="N79" s="179"/>
    </row>
    <row r="80" spans="1:14" s="8" customFormat="1" ht="39" customHeight="1">
      <c r="A80" s="42" t="s">
        <v>70</v>
      </c>
      <c r="B80" s="74" t="s">
        <v>26</v>
      </c>
      <c r="C80" s="74" t="s">
        <v>198</v>
      </c>
      <c r="D80" s="74" t="s">
        <v>147</v>
      </c>
      <c r="E80" s="74" t="s">
        <v>101</v>
      </c>
      <c r="F80" s="74" t="s">
        <v>71</v>
      </c>
      <c r="G80" s="40">
        <v>9000</v>
      </c>
      <c r="H80" s="93"/>
      <c r="I80" s="93"/>
      <c r="J80" s="93"/>
      <c r="K80" s="93"/>
      <c r="L80" s="125"/>
      <c r="M80" s="164">
        <f aca="true" t="shared" si="18" ref="M80:M145">G80-L80</f>
        <v>9000</v>
      </c>
      <c r="N80" s="179"/>
    </row>
    <row r="81" spans="1:14" s="8" customFormat="1" ht="40.5" customHeight="1">
      <c r="A81" s="64" t="s">
        <v>0</v>
      </c>
      <c r="B81" s="74" t="s">
        <v>26</v>
      </c>
      <c r="C81" s="74" t="s">
        <v>201</v>
      </c>
      <c r="D81" s="74" t="s">
        <v>144</v>
      </c>
      <c r="E81" s="74" t="s">
        <v>101</v>
      </c>
      <c r="F81" s="74" t="s">
        <v>51</v>
      </c>
      <c r="G81" s="63">
        <v>71888</v>
      </c>
      <c r="H81" s="93"/>
      <c r="I81" s="93"/>
      <c r="J81" s="93"/>
      <c r="K81" s="93"/>
      <c r="L81" s="125">
        <v>1500</v>
      </c>
      <c r="M81" s="164">
        <f t="shared" si="18"/>
        <v>70388</v>
      </c>
      <c r="N81" s="179"/>
    </row>
    <row r="82" spans="1:14" s="8" customFormat="1" ht="40.5" customHeight="1">
      <c r="A82" s="64" t="s">
        <v>18</v>
      </c>
      <c r="B82" s="74" t="s">
        <v>26</v>
      </c>
      <c r="C82" s="74" t="s">
        <v>201</v>
      </c>
      <c r="D82" s="74" t="s">
        <v>144</v>
      </c>
      <c r="E82" s="74" t="s">
        <v>101</v>
      </c>
      <c r="F82" s="74" t="s">
        <v>50</v>
      </c>
      <c r="G82" s="63">
        <v>296800</v>
      </c>
      <c r="H82" s="93"/>
      <c r="I82" s="93"/>
      <c r="J82" s="93"/>
      <c r="K82" s="93"/>
      <c r="L82" s="125">
        <v>62561</v>
      </c>
      <c r="M82" s="164">
        <f t="shared" si="18"/>
        <v>234239</v>
      </c>
      <c r="N82" s="179"/>
    </row>
    <row r="83" spans="1:14" s="8" customFormat="1" ht="28.5" customHeight="1">
      <c r="A83" s="111" t="s">
        <v>25</v>
      </c>
      <c r="B83" s="106" t="s">
        <v>24</v>
      </c>
      <c r="C83" s="107"/>
      <c r="D83" s="107"/>
      <c r="E83" s="112"/>
      <c r="F83" s="112"/>
      <c r="G83" s="151">
        <f aca="true" t="shared" si="19" ref="G83:L83">G84</f>
        <v>2578300</v>
      </c>
      <c r="H83" s="151">
        <f t="shared" si="19"/>
        <v>0</v>
      </c>
      <c r="I83" s="151">
        <f t="shared" si="19"/>
        <v>0</v>
      </c>
      <c r="J83" s="151">
        <f t="shared" si="19"/>
        <v>0</v>
      </c>
      <c r="K83" s="151">
        <f t="shared" si="19"/>
        <v>0</v>
      </c>
      <c r="L83" s="151">
        <f t="shared" si="19"/>
        <v>181884.08000000002</v>
      </c>
      <c r="M83" s="129">
        <f t="shared" si="18"/>
        <v>2396415.92</v>
      </c>
      <c r="N83" s="177">
        <f>L83/G83*100</f>
        <v>7.054418803087306</v>
      </c>
    </row>
    <row r="84" spans="1:14" s="8" customFormat="1" ht="48.75" customHeight="1">
      <c r="A84" s="145" t="s">
        <v>162</v>
      </c>
      <c r="B84" s="133" t="s">
        <v>116</v>
      </c>
      <c r="C84" s="133" t="s">
        <v>179</v>
      </c>
      <c r="D84" s="133"/>
      <c r="E84" s="133"/>
      <c r="F84" s="133"/>
      <c r="G84" s="136">
        <f aca="true" t="shared" si="20" ref="G84:L84">G85+G86</f>
        <v>2578300</v>
      </c>
      <c r="H84" s="136">
        <f t="shared" si="20"/>
        <v>0</v>
      </c>
      <c r="I84" s="136">
        <f t="shared" si="20"/>
        <v>0</v>
      </c>
      <c r="J84" s="136">
        <f t="shared" si="20"/>
        <v>0</v>
      </c>
      <c r="K84" s="136">
        <f t="shared" si="20"/>
        <v>0</v>
      </c>
      <c r="L84" s="136">
        <f t="shared" si="20"/>
        <v>181884.08000000002</v>
      </c>
      <c r="M84" s="140">
        <f t="shared" si="18"/>
        <v>2396415.92</v>
      </c>
      <c r="N84" s="178"/>
    </row>
    <row r="85" spans="1:14" s="8" customFormat="1" ht="23.25" customHeight="1">
      <c r="A85" s="76" t="s">
        <v>88</v>
      </c>
      <c r="B85" s="38" t="s">
        <v>116</v>
      </c>
      <c r="C85" s="38" t="s">
        <v>202</v>
      </c>
      <c r="D85" s="38" t="s">
        <v>143</v>
      </c>
      <c r="E85" s="77" t="s">
        <v>89</v>
      </c>
      <c r="F85" s="78" t="s">
        <v>58</v>
      </c>
      <c r="G85" s="152">
        <v>1799654</v>
      </c>
      <c r="H85" s="79"/>
      <c r="I85" s="79"/>
      <c r="J85" s="79"/>
      <c r="K85" s="79"/>
      <c r="L85" s="44">
        <v>83993.98</v>
      </c>
      <c r="M85" s="164">
        <f t="shared" si="18"/>
        <v>1715660.02</v>
      </c>
      <c r="N85" s="179"/>
    </row>
    <row r="86" spans="1:14" s="8" customFormat="1" ht="21.75" customHeight="1">
      <c r="A86" s="80" t="s">
        <v>138</v>
      </c>
      <c r="B86" s="38" t="s">
        <v>116</v>
      </c>
      <c r="C86" s="38" t="s">
        <v>202</v>
      </c>
      <c r="D86" s="38" t="s">
        <v>190</v>
      </c>
      <c r="E86" s="53" t="s">
        <v>90</v>
      </c>
      <c r="F86" s="54" t="s">
        <v>58</v>
      </c>
      <c r="G86" s="97">
        <v>778646</v>
      </c>
      <c r="H86" s="79"/>
      <c r="I86" s="79"/>
      <c r="J86" s="79"/>
      <c r="K86" s="79"/>
      <c r="L86" s="44">
        <v>97890.1</v>
      </c>
      <c r="M86" s="164">
        <f t="shared" si="18"/>
        <v>680755.9</v>
      </c>
      <c r="N86" s="179"/>
    </row>
    <row r="87" spans="1:14" s="8" customFormat="1" ht="31.5">
      <c r="A87" s="127" t="s">
        <v>77</v>
      </c>
      <c r="B87" s="128" t="s">
        <v>117</v>
      </c>
      <c r="C87" s="128" t="s">
        <v>27</v>
      </c>
      <c r="D87" s="128"/>
      <c r="E87" s="128"/>
      <c r="F87" s="128"/>
      <c r="G87" s="118">
        <f aca="true" t="shared" si="21" ref="G87:L87">G89+G92+G88</f>
        <v>1021600</v>
      </c>
      <c r="H87" s="118" t="e">
        <f t="shared" si="21"/>
        <v>#REF!</v>
      </c>
      <c r="I87" s="118" t="e">
        <f t="shared" si="21"/>
        <v>#REF!</v>
      </c>
      <c r="J87" s="118" t="e">
        <f t="shared" si="21"/>
        <v>#REF!</v>
      </c>
      <c r="K87" s="118" t="e">
        <f t="shared" si="21"/>
        <v>#REF!</v>
      </c>
      <c r="L87" s="118">
        <f t="shared" si="21"/>
        <v>142842</v>
      </c>
      <c r="M87" s="129">
        <f t="shared" si="18"/>
        <v>878758</v>
      </c>
      <c r="N87" s="177">
        <f>L87/G87*100</f>
        <v>13.982184808144089</v>
      </c>
    </row>
    <row r="88" spans="1:14" s="32" customFormat="1" ht="66.75" customHeight="1">
      <c r="A88" s="146" t="s">
        <v>28</v>
      </c>
      <c r="B88" s="133" t="s">
        <v>178</v>
      </c>
      <c r="C88" s="133" t="s">
        <v>174</v>
      </c>
      <c r="D88" s="133" t="s">
        <v>144</v>
      </c>
      <c r="E88" s="133" t="s">
        <v>99</v>
      </c>
      <c r="F88" s="133" t="s">
        <v>175</v>
      </c>
      <c r="G88" s="142">
        <v>171600</v>
      </c>
      <c r="H88" s="142" t="e">
        <f>#REF!</f>
        <v>#REF!</v>
      </c>
      <c r="I88" s="142" t="e">
        <f>#REF!</f>
        <v>#REF!</v>
      </c>
      <c r="J88" s="142" t="e">
        <f>#REF!</f>
        <v>#REF!</v>
      </c>
      <c r="K88" s="142" t="e">
        <f>#REF!</f>
        <v>#REF!</v>
      </c>
      <c r="L88" s="142"/>
      <c r="M88" s="140">
        <f t="shared" si="18"/>
        <v>171600</v>
      </c>
      <c r="N88" s="178"/>
    </row>
    <row r="89" spans="1:15" s="3" customFormat="1" ht="46.5" customHeight="1">
      <c r="A89" s="165" t="s">
        <v>206</v>
      </c>
      <c r="B89" s="172" t="s">
        <v>118</v>
      </c>
      <c r="C89" s="172" t="s">
        <v>203</v>
      </c>
      <c r="D89" s="172"/>
      <c r="E89" s="172"/>
      <c r="F89" s="172"/>
      <c r="G89" s="174">
        <f aca="true" t="shared" si="22" ref="G89:L89">G90+G91</f>
        <v>500000</v>
      </c>
      <c r="H89" s="174">
        <f t="shared" si="22"/>
        <v>0</v>
      </c>
      <c r="I89" s="174">
        <f t="shared" si="22"/>
        <v>0</v>
      </c>
      <c r="J89" s="174">
        <f t="shared" si="22"/>
        <v>0</v>
      </c>
      <c r="K89" s="174">
        <f t="shared" si="22"/>
        <v>0</v>
      </c>
      <c r="L89" s="174">
        <f t="shared" si="22"/>
        <v>142842</v>
      </c>
      <c r="M89" s="171">
        <f t="shared" si="18"/>
        <v>357158</v>
      </c>
      <c r="N89" s="180">
        <f>L89/G89*100</f>
        <v>28.5684</v>
      </c>
      <c r="O89" s="85"/>
    </row>
    <row r="90" spans="1:15" s="3" customFormat="1" ht="63" customHeight="1">
      <c r="A90" s="80" t="s">
        <v>204</v>
      </c>
      <c r="B90" s="38" t="s">
        <v>118</v>
      </c>
      <c r="C90" s="38" t="s">
        <v>205</v>
      </c>
      <c r="D90" s="38" t="s">
        <v>146</v>
      </c>
      <c r="E90" s="38" t="s">
        <v>98</v>
      </c>
      <c r="F90" s="36" t="s">
        <v>45</v>
      </c>
      <c r="G90" s="40">
        <v>440000</v>
      </c>
      <c r="H90" s="41"/>
      <c r="I90" s="41"/>
      <c r="J90" s="41"/>
      <c r="K90" s="41"/>
      <c r="L90" s="44">
        <v>82842</v>
      </c>
      <c r="M90" s="164">
        <f t="shared" si="18"/>
        <v>357158</v>
      </c>
      <c r="N90" s="179"/>
      <c r="O90" s="85"/>
    </row>
    <row r="91" spans="1:15" s="3" customFormat="1" ht="35.25" customHeight="1">
      <c r="A91" s="113" t="s">
        <v>208</v>
      </c>
      <c r="B91" s="38" t="s">
        <v>118</v>
      </c>
      <c r="C91" s="38" t="s">
        <v>205</v>
      </c>
      <c r="D91" s="38" t="s">
        <v>144</v>
      </c>
      <c r="E91" s="101" t="s">
        <v>103</v>
      </c>
      <c r="F91" s="101" t="s">
        <v>52</v>
      </c>
      <c r="G91" s="102">
        <v>60000</v>
      </c>
      <c r="H91" s="98"/>
      <c r="I91" s="98"/>
      <c r="J91" s="98"/>
      <c r="K91" s="98"/>
      <c r="L91" s="40">
        <v>60000</v>
      </c>
      <c r="M91" s="164">
        <f t="shared" si="18"/>
        <v>0</v>
      </c>
      <c r="N91" s="179"/>
      <c r="O91" s="85"/>
    </row>
    <row r="92" spans="1:14" s="3" customFormat="1" ht="45">
      <c r="A92" s="165" t="s">
        <v>207</v>
      </c>
      <c r="B92" s="172" t="s">
        <v>118</v>
      </c>
      <c r="C92" s="172" t="s">
        <v>209</v>
      </c>
      <c r="D92" s="172"/>
      <c r="E92" s="172"/>
      <c r="F92" s="172"/>
      <c r="G92" s="170">
        <f aca="true" t="shared" si="23" ref="G92:L92">G94</f>
        <v>350000</v>
      </c>
      <c r="H92" s="170">
        <f t="shared" si="23"/>
        <v>0</v>
      </c>
      <c r="I92" s="170">
        <f t="shared" si="23"/>
        <v>0</v>
      </c>
      <c r="J92" s="170">
        <f t="shared" si="23"/>
        <v>0</v>
      </c>
      <c r="K92" s="170">
        <f t="shared" si="23"/>
        <v>0</v>
      </c>
      <c r="L92" s="170">
        <f t="shared" si="23"/>
        <v>0</v>
      </c>
      <c r="M92" s="171">
        <f t="shared" si="18"/>
        <v>350000</v>
      </c>
      <c r="N92" s="180">
        <f>L92/G92*100</f>
        <v>0</v>
      </c>
    </row>
    <row r="93" spans="1:14" s="3" customFormat="1" ht="15.75">
      <c r="A93" s="154"/>
      <c r="B93" s="100"/>
      <c r="C93" s="100"/>
      <c r="D93" s="100"/>
      <c r="E93" s="100"/>
      <c r="F93" s="100"/>
      <c r="G93" s="105"/>
      <c r="H93" s="105"/>
      <c r="I93" s="105"/>
      <c r="J93" s="105"/>
      <c r="K93" s="105"/>
      <c r="L93" s="105"/>
      <c r="M93" s="164">
        <f t="shared" si="18"/>
        <v>0</v>
      </c>
      <c r="N93" s="179"/>
    </row>
    <row r="94" spans="1:14" s="3" customFormat="1" ht="23.25" customHeight="1">
      <c r="A94" s="113" t="s">
        <v>140</v>
      </c>
      <c r="B94" s="101" t="s">
        <v>118</v>
      </c>
      <c r="C94" s="101" t="s">
        <v>209</v>
      </c>
      <c r="D94" s="101" t="s">
        <v>144</v>
      </c>
      <c r="E94" s="101" t="s">
        <v>102</v>
      </c>
      <c r="F94" s="101" t="s">
        <v>36</v>
      </c>
      <c r="G94" s="99">
        <v>350000</v>
      </c>
      <c r="H94" s="99"/>
      <c r="I94" s="99"/>
      <c r="J94" s="99"/>
      <c r="K94" s="99"/>
      <c r="L94" s="99"/>
      <c r="M94" s="164">
        <f t="shared" si="18"/>
        <v>350000</v>
      </c>
      <c r="N94" s="179"/>
    </row>
    <row r="95" spans="1:15" s="7" customFormat="1" ht="22.5" customHeight="1">
      <c r="A95" s="127" t="s">
        <v>78</v>
      </c>
      <c r="B95" s="106" t="s">
        <v>119</v>
      </c>
      <c r="C95" s="128"/>
      <c r="D95" s="106"/>
      <c r="E95" s="106"/>
      <c r="F95" s="106"/>
      <c r="G95" s="118">
        <f aca="true" t="shared" si="24" ref="G95:L95">G98+G100+G105+G96</f>
        <v>73557782</v>
      </c>
      <c r="H95" s="118">
        <f t="shared" si="24"/>
        <v>200000</v>
      </c>
      <c r="I95" s="118">
        <f t="shared" si="24"/>
        <v>0</v>
      </c>
      <c r="J95" s="118">
        <f t="shared" si="24"/>
        <v>0</v>
      </c>
      <c r="K95" s="118">
        <f t="shared" si="24"/>
        <v>0</v>
      </c>
      <c r="L95" s="118">
        <f t="shared" si="24"/>
        <v>3932519.7</v>
      </c>
      <c r="M95" s="129">
        <f t="shared" si="18"/>
        <v>69625262.3</v>
      </c>
      <c r="N95" s="177">
        <f>L95/G95*100</f>
        <v>5.3461640537231</v>
      </c>
      <c r="O95" s="90"/>
    </row>
    <row r="96" spans="1:15" s="7" customFormat="1" ht="22.5" customHeight="1">
      <c r="A96" s="146" t="s">
        <v>186</v>
      </c>
      <c r="B96" s="124" t="s">
        <v>185</v>
      </c>
      <c r="C96" s="133"/>
      <c r="D96" s="124"/>
      <c r="E96" s="124"/>
      <c r="F96" s="124"/>
      <c r="G96" s="142">
        <f aca="true" t="shared" si="25" ref="G96:L96">G97</f>
        <v>250000</v>
      </c>
      <c r="H96" s="142">
        <f t="shared" si="25"/>
        <v>0</v>
      </c>
      <c r="I96" s="142">
        <f t="shared" si="25"/>
        <v>0</v>
      </c>
      <c r="J96" s="142">
        <f t="shared" si="25"/>
        <v>0</v>
      </c>
      <c r="K96" s="142">
        <f t="shared" si="25"/>
        <v>0</v>
      </c>
      <c r="L96" s="142">
        <f t="shared" si="25"/>
        <v>0</v>
      </c>
      <c r="M96" s="140">
        <f t="shared" si="18"/>
        <v>250000</v>
      </c>
      <c r="N96" s="178"/>
      <c r="O96" s="90"/>
    </row>
    <row r="97" spans="1:15" s="7" customFormat="1" ht="53.25" customHeight="1">
      <c r="A97" s="153" t="s">
        <v>187</v>
      </c>
      <c r="B97" s="101" t="s">
        <v>185</v>
      </c>
      <c r="C97" s="101" t="s">
        <v>210</v>
      </c>
      <c r="D97" s="101" t="s">
        <v>144</v>
      </c>
      <c r="E97" s="101" t="s">
        <v>99</v>
      </c>
      <c r="F97" s="101" t="s">
        <v>49</v>
      </c>
      <c r="G97" s="102">
        <v>250000</v>
      </c>
      <c r="H97" s="102"/>
      <c r="I97" s="102"/>
      <c r="J97" s="102"/>
      <c r="K97" s="102"/>
      <c r="L97" s="102"/>
      <c r="M97" s="164">
        <f t="shared" si="18"/>
        <v>250000</v>
      </c>
      <c r="N97" s="179"/>
      <c r="O97" s="90"/>
    </row>
    <row r="98" spans="1:14" s="7" customFormat="1" ht="24.75" customHeight="1">
      <c r="A98" s="175" t="s">
        <v>120</v>
      </c>
      <c r="B98" s="100" t="s">
        <v>121</v>
      </c>
      <c r="C98" s="176"/>
      <c r="D98" s="100"/>
      <c r="E98" s="101"/>
      <c r="F98" s="100"/>
      <c r="G98" s="98">
        <f aca="true" t="shared" si="26" ref="G98:L98">G99</f>
        <v>4974200</v>
      </c>
      <c r="H98" s="98">
        <f t="shared" si="26"/>
        <v>0</v>
      </c>
      <c r="I98" s="98">
        <f t="shared" si="26"/>
        <v>0</v>
      </c>
      <c r="J98" s="98">
        <f t="shared" si="26"/>
        <v>0</v>
      </c>
      <c r="K98" s="98">
        <f t="shared" si="26"/>
        <v>0</v>
      </c>
      <c r="L98" s="98">
        <f t="shared" si="26"/>
        <v>2500000</v>
      </c>
      <c r="M98" s="164">
        <f t="shared" si="18"/>
        <v>2474200</v>
      </c>
      <c r="N98" s="179"/>
    </row>
    <row r="99" spans="1:14" s="7" customFormat="1" ht="31.5" customHeight="1">
      <c r="A99" s="119" t="s">
        <v>212</v>
      </c>
      <c r="B99" s="101" t="s">
        <v>121</v>
      </c>
      <c r="C99" s="101" t="s">
        <v>211</v>
      </c>
      <c r="D99" s="101" t="s">
        <v>180</v>
      </c>
      <c r="E99" s="101" t="s">
        <v>167</v>
      </c>
      <c r="F99" s="101"/>
      <c r="G99" s="40">
        <v>4974200</v>
      </c>
      <c r="H99" s="40"/>
      <c r="I99" s="40"/>
      <c r="J99" s="40"/>
      <c r="K99" s="40"/>
      <c r="L99" s="44">
        <v>2500000</v>
      </c>
      <c r="M99" s="164">
        <f t="shared" si="18"/>
        <v>2474200</v>
      </c>
      <c r="N99" s="179"/>
    </row>
    <row r="100" spans="1:14" s="7" customFormat="1" ht="56.25" customHeight="1">
      <c r="A100" s="166" t="s">
        <v>213</v>
      </c>
      <c r="B100" s="172" t="s">
        <v>161</v>
      </c>
      <c r="C100" s="172"/>
      <c r="D100" s="173"/>
      <c r="E100" s="173"/>
      <c r="F100" s="173"/>
      <c r="G100" s="174">
        <f aca="true" t="shared" si="27" ref="G100:L100">G101+G102+G103+G104</f>
        <v>67478582</v>
      </c>
      <c r="H100" s="174">
        <f t="shared" si="27"/>
        <v>0</v>
      </c>
      <c r="I100" s="174">
        <f t="shared" si="27"/>
        <v>0</v>
      </c>
      <c r="J100" s="174">
        <f t="shared" si="27"/>
        <v>0</v>
      </c>
      <c r="K100" s="174">
        <f t="shared" si="27"/>
        <v>0</v>
      </c>
      <c r="L100" s="174">
        <f t="shared" si="27"/>
        <v>1432519.7</v>
      </c>
      <c r="M100" s="171">
        <f t="shared" si="18"/>
        <v>66046062.3</v>
      </c>
      <c r="N100" s="180">
        <f>L100/G100*100</f>
        <v>2.1229250193787417</v>
      </c>
    </row>
    <row r="101" spans="1:14" s="7" customFormat="1" ht="48.75" customHeight="1">
      <c r="A101" s="116" t="s">
        <v>217</v>
      </c>
      <c r="B101" s="100" t="s">
        <v>161</v>
      </c>
      <c r="C101" s="100" t="s">
        <v>214</v>
      </c>
      <c r="D101" s="100" t="s">
        <v>144</v>
      </c>
      <c r="E101" s="100" t="s">
        <v>98</v>
      </c>
      <c r="F101" s="100" t="s">
        <v>44</v>
      </c>
      <c r="G101" s="40">
        <v>42170000</v>
      </c>
      <c r="H101" s="40"/>
      <c r="I101" s="40"/>
      <c r="J101" s="40"/>
      <c r="K101" s="40"/>
      <c r="L101" s="44"/>
      <c r="M101" s="164">
        <f t="shared" si="18"/>
        <v>42170000</v>
      </c>
      <c r="N101" s="179"/>
    </row>
    <row r="102" spans="1:14" s="7" customFormat="1" ht="31.5" customHeight="1">
      <c r="A102" s="116" t="s">
        <v>176</v>
      </c>
      <c r="B102" s="100" t="s">
        <v>161</v>
      </c>
      <c r="C102" s="100" t="s">
        <v>215</v>
      </c>
      <c r="D102" s="100" t="s">
        <v>144</v>
      </c>
      <c r="E102" s="100" t="s">
        <v>98</v>
      </c>
      <c r="F102" s="100" t="s">
        <v>45</v>
      </c>
      <c r="G102" s="40">
        <v>10208582</v>
      </c>
      <c r="H102" s="40"/>
      <c r="I102" s="40"/>
      <c r="J102" s="40"/>
      <c r="K102" s="40"/>
      <c r="L102" s="44">
        <v>1432519.7</v>
      </c>
      <c r="M102" s="164">
        <f t="shared" si="18"/>
        <v>8776062.3</v>
      </c>
      <c r="N102" s="179"/>
    </row>
    <row r="103" spans="1:14" s="7" customFormat="1" ht="36.75" customHeight="1">
      <c r="A103" s="116" t="s">
        <v>218</v>
      </c>
      <c r="B103" s="100" t="s">
        <v>161</v>
      </c>
      <c r="C103" s="100" t="s">
        <v>215</v>
      </c>
      <c r="D103" s="100" t="s">
        <v>144</v>
      </c>
      <c r="E103" s="100" t="s">
        <v>102</v>
      </c>
      <c r="F103" s="100" t="s">
        <v>36</v>
      </c>
      <c r="G103" s="40">
        <v>100000</v>
      </c>
      <c r="H103" s="40"/>
      <c r="I103" s="40"/>
      <c r="J103" s="40"/>
      <c r="K103" s="40"/>
      <c r="L103" s="44"/>
      <c r="M103" s="164">
        <f t="shared" si="18"/>
        <v>100000</v>
      </c>
      <c r="N103" s="179"/>
    </row>
    <row r="104" spans="1:14" s="7" customFormat="1" ht="31.5" customHeight="1">
      <c r="A104" s="116" t="s">
        <v>219</v>
      </c>
      <c r="B104" s="100" t="s">
        <v>161</v>
      </c>
      <c r="C104" s="100" t="s">
        <v>216</v>
      </c>
      <c r="D104" s="100" t="s">
        <v>144</v>
      </c>
      <c r="E104" s="100" t="s">
        <v>98</v>
      </c>
      <c r="F104" s="100" t="s">
        <v>44</v>
      </c>
      <c r="G104" s="40">
        <v>15000000</v>
      </c>
      <c r="H104" s="40"/>
      <c r="I104" s="40"/>
      <c r="J104" s="40"/>
      <c r="K104" s="40"/>
      <c r="L104" s="44"/>
      <c r="M104" s="164">
        <f t="shared" si="18"/>
        <v>15000000</v>
      </c>
      <c r="N104" s="179"/>
    </row>
    <row r="105" spans="1:14" s="32" customFormat="1" ht="31.5" customHeight="1">
      <c r="A105" s="147" t="s">
        <v>35</v>
      </c>
      <c r="B105" s="133" t="s">
        <v>122</v>
      </c>
      <c r="C105" s="133"/>
      <c r="D105" s="133"/>
      <c r="E105" s="133"/>
      <c r="F105" s="133"/>
      <c r="G105" s="142">
        <f>G106+G107</f>
        <v>855000</v>
      </c>
      <c r="H105" s="142">
        <f>H106</f>
        <v>200000</v>
      </c>
      <c r="I105" s="142">
        <f>I106</f>
        <v>0</v>
      </c>
      <c r="J105" s="142">
        <f>J106</f>
        <v>0</v>
      </c>
      <c r="K105" s="142">
        <f>K106</f>
        <v>0</v>
      </c>
      <c r="L105" s="142">
        <f>L106</f>
        <v>0</v>
      </c>
      <c r="M105" s="140">
        <f t="shared" si="18"/>
        <v>855000</v>
      </c>
      <c r="N105" s="178"/>
    </row>
    <row r="106" spans="1:14" s="8" customFormat="1" ht="36.75" customHeight="1">
      <c r="A106" s="167" t="s">
        <v>220</v>
      </c>
      <c r="B106" s="169" t="s">
        <v>122</v>
      </c>
      <c r="C106" s="169" t="s">
        <v>221</v>
      </c>
      <c r="D106" s="169" t="s">
        <v>180</v>
      </c>
      <c r="E106" s="169" t="s">
        <v>146</v>
      </c>
      <c r="F106" s="169"/>
      <c r="G106" s="170">
        <v>300000</v>
      </c>
      <c r="H106" s="170">
        <v>200000</v>
      </c>
      <c r="I106" s="170"/>
      <c r="J106" s="170"/>
      <c r="K106" s="170"/>
      <c r="L106" s="170"/>
      <c r="M106" s="171">
        <f t="shared" si="18"/>
        <v>300000</v>
      </c>
      <c r="N106" s="180">
        <f>L106/G106*100</f>
        <v>0</v>
      </c>
    </row>
    <row r="107" spans="1:14" s="8" customFormat="1" ht="36.75" customHeight="1">
      <c r="A107" s="167" t="s">
        <v>222</v>
      </c>
      <c r="B107" s="169" t="s">
        <v>122</v>
      </c>
      <c r="C107" s="169"/>
      <c r="D107" s="169"/>
      <c r="E107" s="169"/>
      <c r="F107" s="169"/>
      <c r="G107" s="170">
        <f>G108+G109</f>
        <v>555000</v>
      </c>
      <c r="H107" s="170"/>
      <c r="I107" s="170"/>
      <c r="J107" s="170"/>
      <c r="K107" s="170"/>
      <c r="L107" s="170"/>
      <c r="M107" s="171">
        <f t="shared" si="18"/>
        <v>555000</v>
      </c>
      <c r="N107" s="180">
        <f>L107/G107*100</f>
        <v>0</v>
      </c>
    </row>
    <row r="108" spans="1:14" s="8" customFormat="1" ht="36.75" customHeight="1">
      <c r="A108" s="122" t="s">
        <v>223</v>
      </c>
      <c r="B108" s="38" t="s">
        <v>122</v>
      </c>
      <c r="C108" s="38" t="s">
        <v>224</v>
      </c>
      <c r="D108" s="38" t="s">
        <v>144</v>
      </c>
      <c r="E108" s="38" t="s">
        <v>99</v>
      </c>
      <c r="F108" s="36" t="s">
        <v>49</v>
      </c>
      <c r="G108" s="40">
        <v>162375</v>
      </c>
      <c r="H108" s="66"/>
      <c r="I108" s="66"/>
      <c r="J108" s="66"/>
      <c r="K108" s="66"/>
      <c r="L108" s="63"/>
      <c r="M108" s="164">
        <f t="shared" si="18"/>
        <v>162375</v>
      </c>
      <c r="N108" s="179"/>
    </row>
    <row r="109" spans="1:14" s="8" customFormat="1" ht="36.75" customHeight="1">
      <c r="A109" s="122" t="s">
        <v>225</v>
      </c>
      <c r="B109" s="38" t="s">
        <v>122</v>
      </c>
      <c r="C109" s="38" t="s">
        <v>226</v>
      </c>
      <c r="D109" s="38" t="s">
        <v>144</v>
      </c>
      <c r="E109" s="38" t="s">
        <v>99</v>
      </c>
      <c r="F109" s="36" t="s">
        <v>49</v>
      </c>
      <c r="G109" s="40">
        <v>392625</v>
      </c>
      <c r="H109" s="41"/>
      <c r="I109" s="41"/>
      <c r="J109" s="41"/>
      <c r="K109" s="41"/>
      <c r="L109" s="40"/>
      <c r="M109" s="164">
        <f t="shared" si="18"/>
        <v>392625</v>
      </c>
      <c r="N109" s="179"/>
    </row>
    <row r="110" spans="1:15" s="7" customFormat="1" ht="15.75">
      <c r="A110" s="130" t="s">
        <v>123</v>
      </c>
      <c r="B110" s="106" t="s">
        <v>124</v>
      </c>
      <c r="C110" s="106" t="s">
        <v>94</v>
      </c>
      <c r="D110" s="106" t="s">
        <v>92</v>
      </c>
      <c r="E110" s="106"/>
      <c r="F110" s="106"/>
      <c r="G110" s="50">
        <f aca="true" t="shared" si="28" ref="G110:L110">G111+G117</f>
        <v>125300934.15</v>
      </c>
      <c r="H110" s="50">
        <f t="shared" si="28"/>
        <v>1492286</v>
      </c>
      <c r="I110" s="50">
        <f t="shared" si="28"/>
        <v>1492286</v>
      </c>
      <c r="J110" s="50">
        <f t="shared" si="28"/>
        <v>1492286</v>
      </c>
      <c r="K110" s="50">
        <f t="shared" si="28"/>
        <v>1492286</v>
      </c>
      <c r="L110" s="50">
        <f t="shared" si="28"/>
        <v>18124762.89</v>
      </c>
      <c r="M110" s="129">
        <f t="shared" si="18"/>
        <v>107176171.26</v>
      </c>
      <c r="N110" s="177">
        <f>L110/G110*100</f>
        <v>14.46498624527613</v>
      </c>
      <c r="O110" s="90"/>
    </row>
    <row r="111" spans="1:15" s="89" customFormat="1" ht="15.75">
      <c r="A111" s="160" t="s">
        <v>227</v>
      </c>
      <c r="B111" s="124" t="s">
        <v>125</v>
      </c>
      <c r="C111" s="124"/>
      <c r="D111" s="124"/>
      <c r="E111" s="124"/>
      <c r="F111" s="124"/>
      <c r="G111" s="142">
        <f aca="true" t="shared" si="29" ref="G111:L111">G112+G113+G115</f>
        <v>103248168</v>
      </c>
      <c r="H111" s="142">
        <f t="shared" si="29"/>
        <v>884701</v>
      </c>
      <c r="I111" s="142">
        <f t="shared" si="29"/>
        <v>884701</v>
      </c>
      <c r="J111" s="142">
        <f t="shared" si="29"/>
        <v>884701</v>
      </c>
      <c r="K111" s="142">
        <f t="shared" si="29"/>
        <v>884701</v>
      </c>
      <c r="L111" s="142">
        <f t="shared" si="29"/>
        <v>15778986.32</v>
      </c>
      <c r="M111" s="140">
        <f t="shared" si="18"/>
        <v>87469181.68</v>
      </c>
      <c r="N111" s="178">
        <f>L111/G111*100</f>
        <v>15.282582369887669</v>
      </c>
      <c r="O111" s="88"/>
    </row>
    <row r="112" spans="1:15" s="89" customFormat="1" ht="45">
      <c r="A112" s="157" t="s">
        <v>228</v>
      </c>
      <c r="B112" s="109" t="s">
        <v>125</v>
      </c>
      <c r="C112" s="55">
        <v>6970010010</v>
      </c>
      <c r="D112" s="55">
        <v>244</v>
      </c>
      <c r="E112" s="55">
        <v>290</v>
      </c>
      <c r="F112" s="55">
        <v>1150</v>
      </c>
      <c r="G112" s="63"/>
      <c r="H112" s="63">
        <v>884701</v>
      </c>
      <c r="I112" s="63">
        <v>884701</v>
      </c>
      <c r="J112" s="63">
        <v>884701</v>
      </c>
      <c r="K112" s="63">
        <v>884701</v>
      </c>
      <c r="L112" s="63">
        <v>0</v>
      </c>
      <c r="M112" s="164">
        <f t="shared" si="18"/>
        <v>0</v>
      </c>
      <c r="N112" s="179"/>
      <c r="O112" s="88"/>
    </row>
    <row r="113" spans="1:14" s="8" customFormat="1" ht="36.75" customHeight="1">
      <c r="A113" s="167" t="s">
        <v>222</v>
      </c>
      <c r="B113" s="169" t="s">
        <v>125</v>
      </c>
      <c r="C113" s="169"/>
      <c r="D113" s="169"/>
      <c r="E113" s="169"/>
      <c r="F113" s="169"/>
      <c r="G113" s="170">
        <f aca="true" t="shared" si="30" ref="G113:L113">G114+G116</f>
        <v>7287168</v>
      </c>
      <c r="H113" s="170">
        <f t="shared" si="30"/>
        <v>0</v>
      </c>
      <c r="I113" s="170">
        <f t="shared" si="30"/>
        <v>0</v>
      </c>
      <c r="J113" s="170">
        <f t="shared" si="30"/>
        <v>0</v>
      </c>
      <c r="K113" s="170">
        <f t="shared" si="30"/>
        <v>0</v>
      </c>
      <c r="L113" s="170">
        <f t="shared" si="30"/>
        <v>750986.32</v>
      </c>
      <c r="M113" s="171">
        <f t="shared" si="18"/>
        <v>6536181.68</v>
      </c>
      <c r="N113" s="180"/>
    </row>
    <row r="114" spans="1:15" s="89" customFormat="1" ht="30.75">
      <c r="A114" s="158" t="s">
        <v>230</v>
      </c>
      <c r="B114" s="38" t="s">
        <v>125</v>
      </c>
      <c r="C114" s="38" t="s">
        <v>229</v>
      </c>
      <c r="D114" s="38" t="s">
        <v>144</v>
      </c>
      <c r="E114" s="38" t="s">
        <v>98</v>
      </c>
      <c r="F114" s="36" t="s">
        <v>44</v>
      </c>
      <c r="G114" s="40">
        <v>6402467</v>
      </c>
      <c r="H114" s="38"/>
      <c r="I114" s="38"/>
      <c r="J114" s="38"/>
      <c r="K114" s="36"/>
      <c r="L114" s="40">
        <v>547547.22</v>
      </c>
      <c r="M114" s="164">
        <f t="shared" si="18"/>
        <v>5854919.78</v>
      </c>
      <c r="N114" s="179"/>
      <c r="O114" s="88"/>
    </row>
    <row r="115" spans="1:15" s="89" customFormat="1" ht="34.5" customHeight="1">
      <c r="A115" s="159" t="s">
        <v>232</v>
      </c>
      <c r="B115" s="55" t="s">
        <v>125</v>
      </c>
      <c r="C115" s="55" t="s">
        <v>231</v>
      </c>
      <c r="D115" s="55" t="s">
        <v>180</v>
      </c>
      <c r="E115" s="51" t="s">
        <v>167</v>
      </c>
      <c r="F115" s="63"/>
      <c r="G115" s="63">
        <v>95961000</v>
      </c>
      <c r="H115" s="38"/>
      <c r="I115" s="38"/>
      <c r="J115" s="38"/>
      <c r="K115" s="36"/>
      <c r="L115" s="29">
        <v>15028000</v>
      </c>
      <c r="M115" s="164">
        <f t="shared" si="18"/>
        <v>80933000</v>
      </c>
      <c r="N115" s="179"/>
      <c r="O115" s="88"/>
    </row>
    <row r="116" spans="1:15" s="89" customFormat="1" ht="34.5" customHeight="1">
      <c r="A116" s="158" t="s">
        <v>277</v>
      </c>
      <c r="B116" s="38" t="s">
        <v>125</v>
      </c>
      <c r="C116" s="38" t="s">
        <v>278</v>
      </c>
      <c r="D116" s="38" t="s">
        <v>144</v>
      </c>
      <c r="E116" s="36" t="s">
        <v>98</v>
      </c>
      <c r="F116" s="40"/>
      <c r="G116" s="40">
        <v>884701</v>
      </c>
      <c r="H116" s="38"/>
      <c r="I116" s="38"/>
      <c r="J116" s="38"/>
      <c r="K116" s="36"/>
      <c r="L116" s="40">
        <v>203439.1</v>
      </c>
      <c r="M116" s="164"/>
      <c r="N116" s="179"/>
      <c r="O116" s="88"/>
    </row>
    <row r="117" spans="1:14" s="8" customFormat="1" ht="22.5" customHeight="1">
      <c r="A117" s="160" t="s">
        <v>233</v>
      </c>
      <c r="B117" s="141" t="s">
        <v>126</v>
      </c>
      <c r="C117" s="148"/>
      <c r="D117" s="148"/>
      <c r="E117" s="149"/>
      <c r="F117" s="135"/>
      <c r="G117" s="144">
        <f aca="true" t="shared" si="31" ref="G117:L117">G119++G122+G123+G124+G128+G130+G131+G132+G133</f>
        <v>22052766.15</v>
      </c>
      <c r="H117" s="144">
        <f t="shared" si="31"/>
        <v>607585</v>
      </c>
      <c r="I117" s="144">
        <f t="shared" si="31"/>
        <v>607585</v>
      </c>
      <c r="J117" s="144">
        <f t="shared" si="31"/>
        <v>607585</v>
      </c>
      <c r="K117" s="144">
        <f t="shared" si="31"/>
        <v>607585</v>
      </c>
      <c r="L117" s="144">
        <f t="shared" si="31"/>
        <v>2345776.57</v>
      </c>
      <c r="M117" s="140">
        <f t="shared" si="18"/>
        <v>19706989.58</v>
      </c>
      <c r="N117" s="178">
        <f>L117/G117*100</f>
        <v>10.637108079976624</v>
      </c>
    </row>
    <row r="118" spans="1:14" s="8" customFormat="1" ht="52.5" customHeight="1">
      <c r="A118" s="168" t="s">
        <v>234</v>
      </c>
      <c r="B118" s="169" t="s">
        <v>126</v>
      </c>
      <c r="C118" s="169" t="s">
        <v>250</v>
      </c>
      <c r="D118" s="169"/>
      <c r="E118" s="172"/>
      <c r="F118" s="172"/>
      <c r="G118" s="170">
        <f aca="true" t="shared" si="32" ref="G118:L118">G119+G122+G123+G124+G128</f>
        <v>18052766.15</v>
      </c>
      <c r="H118" s="170">
        <f t="shared" si="32"/>
        <v>607585</v>
      </c>
      <c r="I118" s="170">
        <f t="shared" si="32"/>
        <v>607585</v>
      </c>
      <c r="J118" s="170">
        <f t="shared" si="32"/>
        <v>607585</v>
      </c>
      <c r="K118" s="170">
        <f t="shared" si="32"/>
        <v>607585</v>
      </c>
      <c r="L118" s="170">
        <f t="shared" si="32"/>
        <v>2345776.57</v>
      </c>
      <c r="M118" s="171">
        <f t="shared" si="18"/>
        <v>15706989.579999998</v>
      </c>
      <c r="N118" s="180">
        <f>L118/G118*100</f>
        <v>12.994000755945093</v>
      </c>
    </row>
    <row r="119" spans="1:14" s="8" customFormat="1" ht="21" customHeight="1">
      <c r="A119" s="60" t="s">
        <v>29</v>
      </c>
      <c r="B119" s="35" t="s">
        <v>126</v>
      </c>
      <c r="C119" s="35" t="s">
        <v>276</v>
      </c>
      <c r="D119" s="35" t="s">
        <v>144</v>
      </c>
      <c r="E119" s="35"/>
      <c r="F119" s="72"/>
      <c r="G119" s="98">
        <f aca="true" t="shared" si="33" ref="G119:L119">G120+G121</f>
        <v>3926722</v>
      </c>
      <c r="H119" s="98">
        <f t="shared" si="33"/>
        <v>0</v>
      </c>
      <c r="I119" s="98">
        <f t="shared" si="33"/>
        <v>0</v>
      </c>
      <c r="J119" s="98">
        <f t="shared" si="33"/>
        <v>0</v>
      </c>
      <c r="K119" s="98">
        <f t="shared" si="33"/>
        <v>0</v>
      </c>
      <c r="L119" s="98">
        <f t="shared" si="33"/>
        <v>1016991.41</v>
      </c>
      <c r="M119" s="164">
        <f t="shared" si="18"/>
        <v>2909730.59</v>
      </c>
      <c r="N119" s="179"/>
    </row>
    <row r="120" spans="1:14" s="8" customFormat="1" ht="36" customHeight="1">
      <c r="A120" s="48" t="s">
        <v>160</v>
      </c>
      <c r="B120" s="38" t="s">
        <v>126</v>
      </c>
      <c r="C120" s="38" t="s">
        <v>276</v>
      </c>
      <c r="D120" s="38" t="s">
        <v>144</v>
      </c>
      <c r="E120" s="38" t="s">
        <v>97</v>
      </c>
      <c r="F120" s="36" t="s">
        <v>40</v>
      </c>
      <c r="G120" s="102">
        <v>1836722</v>
      </c>
      <c r="H120" s="41"/>
      <c r="I120" s="41"/>
      <c r="J120" s="41"/>
      <c r="K120" s="41"/>
      <c r="L120" s="44">
        <v>700683.41</v>
      </c>
      <c r="M120" s="164">
        <f t="shared" si="18"/>
        <v>1136038.5899999999</v>
      </c>
      <c r="N120" s="179"/>
    </row>
    <row r="121" spans="1:14" s="8" customFormat="1" ht="30">
      <c r="A121" s="48" t="s">
        <v>235</v>
      </c>
      <c r="B121" s="38" t="s">
        <v>126</v>
      </c>
      <c r="C121" s="38" t="s">
        <v>276</v>
      </c>
      <c r="D121" s="38" t="s">
        <v>144</v>
      </c>
      <c r="E121" s="38" t="s">
        <v>98</v>
      </c>
      <c r="F121" s="36" t="s">
        <v>45</v>
      </c>
      <c r="G121" s="102">
        <v>2090000</v>
      </c>
      <c r="H121" s="41"/>
      <c r="I121" s="41"/>
      <c r="J121" s="41"/>
      <c r="K121" s="41"/>
      <c r="L121" s="44">
        <v>316308</v>
      </c>
      <c r="M121" s="164">
        <f t="shared" si="18"/>
        <v>1773692</v>
      </c>
      <c r="N121" s="179"/>
    </row>
    <row r="122" spans="1:14" s="8" customFormat="1" ht="33" customHeight="1">
      <c r="A122" s="60" t="s">
        <v>177</v>
      </c>
      <c r="B122" s="35" t="s">
        <v>126</v>
      </c>
      <c r="C122" s="35" t="s">
        <v>236</v>
      </c>
      <c r="D122" s="35" t="s">
        <v>144</v>
      </c>
      <c r="E122" s="35" t="s">
        <v>98</v>
      </c>
      <c r="F122" s="72" t="s">
        <v>45</v>
      </c>
      <c r="G122" s="98">
        <v>548919</v>
      </c>
      <c r="H122" s="98">
        <v>607585</v>
      </c>
      <c r="I122" s="98">
        <v>607585</v>
      </c>
      <c r="J122" s="98">
        <v>607585</v>
      </c>
      <c r="K122" s="98">
        <v>607585</v>
      </c>
      <c r="L122" s="29"/>
      <c r="M122" s="164">
        <f t="shared" si="18"/>
        <v>548919</v>
      </c>
      <c r="N122" s="179"/>
    </row>
    <row r="123" spans="1:57" s="161" customFormat="1" ht="31.5">
      <c r="A123" s="60" t="s">
        <v>168</v>
      </c>
      <c r="B123" s="13" t="s">
        <v>126</v>
      </c>
      <c r="C123" s="35" t="s">
        <v>237</v>
      </c>
      <c r="D123" s="13" t="s">
        <v>144</v>
      </c>
      <c r="E123" s="13" t="s">
        <v>98</v>
      </c>
      <c r="F123" s="72" t="s">
        <v>45</v>
      </c>
      <c r="G123" s="98">
        <v>9335453</v>
      </c>
      <c r="H123" s="29"/>
      <c r="I123" s="29"/>
      <c r="J123" s="29"/>
      <c r="K123" s="29"/>
      <c r="L123" s="63">
        <v>1114733.66</v>
      </c>
      <c r="M123" s="164">
        <f t="shared" si="18"/>
        <v>8220719.34</v>
      </c>
      <c r="N123" s="179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</row>
    <row r="124" spans="1:57" s="161" customFormat="1" ht="31.5">
      <c r="A124" s="162" t="s">
        <v>239</v>
      </c>
      <c r="B124" s="13" t="s">
        <v>126</v>
      </c>
      <c r="C124" s="13" t="s">
        <v>238</v>
      </c>
      <c r="D124" s="13" t="s">
        <v>144</v>
      </c>
      <c r="E124" s="13"/>
      <c r="F124" s="72"/>
      <c r="G124" s="98">
        <f aca="true" t="shared" si="34" ref="G124:L124">G126+G127+G125</f>
        <v>1332000</v>
      </c>
      <c r="H124" s="98">
        <f t="shared" si="34"/>
        <v>0</v>
      </c>
      <c r="I124" s="98">
        <f t="shared" si="34"/>
        <v>0</v>
      </c>
      <c r="J124" s="98">
        <f t="shared" si="34"/>
        <v>0</v>
      </c>
      <c r="K124" s="98">
        <f t="shared" si="34"/>
        <v>0</v>
      </c>
      <c r="L124" s="98">
        <f t="shared" si="34"/>
        <v>214051.5</v>
      </c>
      <c r="M124" s="164">
        <f t="shared" si="18"/>
        <v>1117948.5</v>
      </c>
      <c r="N124" s="179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</row>
    <row r="125" spans="1:57" s="161" customFormat="1" ht="30.75">
      <c r="A125" s="65" t="s">
        <v>15</v>
      </c>
      <c r="B125" s="52" t="s">
        <v>126</v>
      </c>
      <c r="C125" s="52" t="s">
        <v>238</v>
      </c>
      <c r="D125" s="52" t="s">
        <v>144</v>
      </c>
      <c r="E125" s="52" t="s">
        <v>98</v>
      </c>
      <c r="F125" s="36" t="s">
        <v>43</v>
      </c>
      <c r="G125" s="102">
        <v>119485.72</v>
      </c>
      <c r="H125" s="29"/>
      <c r="I125" s="29"/>
      <c r="J125" s="29"/>
      <c r="K125" s="29"/>
      <c r="L125" s="40">
        <v>19732</v>
      </c>
      <c r="M125" s="164"/>
      <c r="N125" s="179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</row>
    <row r="126" spans="1:57" s="161" customFormat="1" ht="15.75">
      <c r="A126" s="114" t="s">
        <v>240</v>
      </c>
      <c r="B126" s="52" t="s">
        <v>126</v>
      </c>
      <c r="C126" s="52" t="s">
        <v>238</v>
      </c>
      <c r="D126" s="52" t="s">
        <v>144</v>
      </c>
      <c r="E126" s="52" t="s">
        <v>98</v>
      </c>
      <c r="F126" s="36" t="s">
        <v>45</v>
      </c>
      <c r="G126" s="102">
        <v>1161064.28</v>
      </c>
      <c r="H126" s="29"/>
      <c r="I126" s="29"/>
      <c r="J126" s="29"/>
      <c r="K126" s="29"/>
      <c r="L126" s="40">
        <v>142869.5</v>
      </c>
      <c r="M126" s="164">
        <f t="shared" si="18"/>
        <v>1018194.78</v>
      </c>
      <c r="N126" s="179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</row>
    <row r="127" spans="1:57" s="12" customFormat="1" ht="15.75">
      <c r="A127" s="49" t="s">
        <v>148</v>
      </c>
      <c r="B127" s="52" t="s">
        <v>126</v>
      </c>
      <c r="C127" s="52" t="s">
        <v>238</v>
      </c>
      <c r="D127" s="52" t="s">
        <v>144</v>
      </c>
      <c r="E127" s="52" t="s">
        <v>103</v>
      </c>
      <c r="F127" s="36" t="s">
        <v>38</v>
      </c>
      <c r="G127" s="102">
        <v>51450</v>
      </c>
      <c r="H127" s="40"/>
      <c r="I127" s="40"/>
      <c r="J127" s="40"/>
      <c r="K127" s="40"/>
      <c r="L127" s="44">
        <v>51450</v>
      </c>
      <c r="M127" s="164">
        <f t="shared" si="18"/>
        <v>0</v>
      </c>
      <c r="N127" s="179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</row>
    <row r="128" spans="1:57" s="12" customFormat="1" ht="30.75" customHeight="1">
      <c r="A128" s="60" t="s">
        <v>169</v>
      </c>
      <c r="B128" s="13" t="s">
        <v>126</v>
      </c>
      <c r="C128" s="13" t="s">
        <v>242</v>
      </c>
      <c r="D128" s="13" t="s">
        <v>144</v>
      </c>
      <c r="E128" s="13"/>
      <c r="F128" s="72"/>
      <c r="G128" s="98">
        <f>G129</f>
        <v>2909672.15</v>
      </c>
      <c r="H128" s="40"/>
      <c r="I128" s="40"/>
      <c r="J128" s="40"/>
      <c r="K128" s="40"/>
      <c r="L128" s="44"/>
      <c r="M128" s="164">
        <f t="shared" si="18"/>
        <v>2909672.15</v>
      </c>
      <c r="N128" s="179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</row>
    <row r="129" spans="1:14" s="8" customFormat="1" ht="36" customHeight="1">
      <c r="A129" s="120" t="s">
        <v>241</v>
      </c>
      <c r="B129" s="101" t="s">
        <v>126</v>
      </c>
      <c r="C129" s="52" t="s">
        <v>242</v>
      </c>
      <c r="D129" s="101" t="s">
        <v>144</v>
      </c>
      <c r="E129" s="101" t="s">
        <v>98</v>
      </c>
      <c r="F129" s="101" t="s">
        <v>44</v>
      </c>
      <c r="G129" s="102">
        <v>2909672.15</v>
      </c>
      <c r="H129" s="105"/>
      <c r="I129" s="105"/>
      <c r="J129" s="105"/>
      <c r="K129" s="105"/>
      <c r="L129" s="40"/>
      <c r="M129" s="164">
        <f t="shared" si="18"/>
        <v>2909672.15</v>
      </c>
      <c r="N129" s="179"/>
    </row>
    <row r="130" spans="1:57" s="12" customFormat="1" ht="63.75" customHeight="1">
      <c r="A130" s="92" t="s">
        <v>243</v>
      </c>
      <c r="B130" s="13" t="s">
        <v>126</v>
      </c>
      <c r="C130" s="13" t="s">
        <v>242</v>
      </c>
      <c r="D130" s="13" t="s">
        <v>180</v>
      </c>
      <c r="E130" s="13" t="s">
        <v>167</v>
      </c>
      <c r="F130" s="72"/>
      <c r="G130" s="98">
        <v>1200000</v>
      </c>
      <c r="H130" s="29"/>
      <c r="I130" s="29"/>
      <c r="J130" s="29"/>
      <c r="K130" s="29"/>
      <c r="L130" s="63"/>
      <c r="M130" s="164">
        <f t="shared" si="18"/>
        <v>1200000</v>
      </c>
      <c r="N130" s="179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</row>
    <row r="131" spans="1:57" s="12" customFormat="1" ht="76.5" customHeight="1">
      <c r="A131" s="92" t="s">
        <v>246</v>
      </c>
      <c r="B131" s="13" t="s">
        <v>126</v>
      </c>
      <c r="C131" s="13" t="s">
        <v>244</v>
      </c>
      <c r="D131" s="13" t="s">
        <v>144</v>
      </c>
      <c r="E131" s="13" t="s">
        <v>98</v>
      </c>
      <c r="F131" s="72" t="s">
        <v>44</v>
      </c>
      <c r="G131" s="98">
        <v>2000000</v>
      </c>
      <c r="H131" s="40"/>
      <c r="I131" s="40"/>
      <c r="J131" s="40"/>
      <c r="K131" s="40"/>
      <c r="L131" s="63"/>
      <c r="M131" s="164">
        <f t="shared" si="18"/>
        <v>2000000</v>
      </c>
      <c r="N131" s="179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</row>
    <row r="132" spans="1:57" s="12" customFormat="1" ht="72.75" customHeight="1">
      <c r="A132" s="92" t="s">
        <v>247</v>
      </c>
      <c r="B132" s="13" t="s">
        <v>126</v>
      </c>
      <c r="C132" s="13" t="s">
        <v>245</v>
      </c>
      <c r="D132" s="13" t="s">
        <v>144</v>
      </c>
      <c r="E132" s="13" t="s">
        <v>98</v>
      </c>
      <c r="F132" s="72" t="s">
        <v>45</v>
      </c>
      <c r="G132" s="98">
        <v>300000</v>
      </c>
      <c r="H132" s="40"/>
      <c r="I132" s="40"/>
      <c r="J132" s="40"/>
      <c r="K132" s="40"/>
      <c r="L132" s="63"/>
      <c r="M132" s="164">
        <f t="shared" si="18"/>
        <v>300000</v>
      </c>
      <c r="N132" s="179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</row>
    <row r="133" spans="1:14" s="8" customFormat="1" ht="52.5" customHeight="1">
      <c r="A133" s="168" t="s">
        <v>248</v>
      </c>
      <c r="B133" s="169" t="s">
        <v>126</v>
      </c>
      <c r="C133" s="169" t="s">
        <v>249</v>
      </c>
      <c r="D133" s="169" t="s">
        <v>144</v>
      </c>
      <c r="E133" s="172"/>
      <c r="F133" s="172"/>
      <c r="G133" s="170">
        <f aca="true" t="shared" si="35" ref="G133:L133">G134</f>
        <v>500000</v>
      </c>
      <c r="H133" s="170">
        <f t="shared" si="35"/>
        <v>0</v>
      </c>
      <c r="I133" s="170">
        <f t="shared" si="35"/>
        <v>0</v>
      </c>
      <c r="J133" s="170">
        <f t="shared" si="35"/>
        <v>0</v>
      </c>
      <c r="K133" s="170">
        <f t="shared" si="35"/>
        <v>0</v>
      </c>
      <c r="L133" s="170">
        <f t="shared" si="35"/>
        <v>0</v>
      </c>
      <c r="M133" s="171">
        <f t="shared" si="18"/>
        <v>500000</v>
      </c>
      <c r="N133" s="180">
        <f>L133/G133*100</f>
        <v>0</v>
      </c>
    </row>
    <row r="134" spans="1:14" s="8" customFormat="1" ht="52.5" customHeight="1">
      <c r="A134" s="120" t="s">
        <v>181</v>
      </c>
      <c r="B134" s="101" t="s">
        <v>126</v>
      </c>
      <c r="C134" s="101" t="s">
        <v>249</v>
      </c>
      <c r="D134" s="101" t="s">
        <v>144</v>
      </c>
      <c r="E134" s="101" t="s">
        <v>99</v>
      </c>
      <c r="F134" s="101" t="s">
        <v>49</v>
      </c>
      <c r="G134" s="102">
        <v>500000</v>
      </c>
      <c r="H134" s="105"/>
      <c r="I134" s="105"/>
      <c r="J134" s="105"/>
      <c r="K134" s="105"/>
      <c r="L134" s="40"/>
      <c r="M134" s="164">
        <f t="shared" si="18"/>
        <v>500000</v>
      </c>
      <c r="N134" s="179"/>
    </row>
    <row r="135" spans="1:14" s="3" customFormat="1" ht="15.75">
      <c r="A135" s="117" t="s">
        <v>127</v>
      </c>
      <c r="B135" s="106" t="s">
        <v>128</v>
      </c>
      <c r="C135" s="106"/>
      <c r="D135" s="106"/>
      <c r="E135" s="106"/>
      <c r="F135" s="106"/>
      <c r="G135" s="50">
        <f aca="true" t="shared" si="36" ref="G135:L135">G136</f>
        <v>1290000</v>
      </c>
      <c r="H135" s="50">
        <f t="shared" si="36"/>
        <v>0</v>
      </c>
      <c r="I135" s="50">
        <f t="shared" si="36"/>
        <v>0</v>
      </c>
      <c r="J135" s="50">
        <f t="shared" si="36"/>
        <v>0</v>
      </c>
      <c r="K135" s="50">
        <f t="shared" si="36"/>
        <v>0</v>
      </c>
      <c r="L135" s="50">
        <f t="shared" si="36"/>
        <v>20000</v>
      </c>
      <c r="M135" s="129">
        <f t="shared" si="18"/>
        <v>1270000</v>
      </c>
      <c r="N135" s="177">
        <f>L135/G135*100</f>
        <v>1.550387596899225</v>
      </c>
    </row>
    <row r="136" spans="1:17" s="91" customFormat="1" ht="60.75">
      <c r="A136" s="167" t="s">
        <v>251</v>
      </c>
      <c r="B136" s="172" t="s">
        <v>129</v>
      </c>
      <c r="C136" s="172" t="s">
        <v>252</v>
      </c>
      <c r="D136" s="172"/>
      <c r="E136" s="172"/>
      <c r="F136" s="172"/>
      <c r="G136" s="174">
        <f aca="true" t="shared" si="37" ref="G136:L136">G137+G138+G139</f>
        <v>1290000</v>
      </c>
      <c r="H136" s="174">
        <f t="shared" si="37"/>
        <v>0</v>
      </c>
      <c r="I136" s="174">
        <f t="shared" si="37"/>
        <v>0</v>
      </c>
      <c r="J136" s="174">
        <f t="shared" si="37"/>
        <v>0</v>
      </c>
      <c r="K136" s="174">
        <f t="shared" si="37"/>
        <v>0</v>
      </c>
      <c r="L136" s="174">
        <f t="shared" si="37"/>
        <v>20000</v>
      </c>
      <c r="M136" s="171">
        <f t="shared" si="18"/>
        <v>1270000</v>
      </c>
      <c r="N136" s="180"/>
      <c r="Q136" s="103"/>
    </row>
    <row r="137" spans="1:14" s="3" customFormat="1" ht="30" customHeight="1">
      <c r="A137" s="42" t="s">
        <v>13</v>
      </c>
      <c r="B137" s="52" t="s">
        <v>129</v>
      </c>
      <c r="C137" s="101" t="s">
        <v>252</v>
      </c>
      <c r="D137" s="52" t="s">
        <v>144</v>
      </c>
      <c r="E137" s="52" t="s">
        <v>96</v>
      </c>
      <c r="F137" s="36" t="s">
        <v>39</v>
      </c>
      <c r="G137" s="40">
        <v>294000</v>
      </c>
      <c r="H137" s="29"/>
      <c r="I137" s="29"/>
      <c r="J137" s="29"/>
      <c r="K137" s="29"/>
      <c r="L137" s="40"/>
      <c r="M137" s="164">
        <f t="shared" si="18"/>
        <v>294000</v>
      </c>
      <c r="N137" s="179"/>
    </row>
    <row r="138" spans="1:14" s="3" customFormat="1" ht="39.75" customHeight="1">
      <c r="A138" s="49" t="s">
        <v>19</v>
      </c>
      <c r="B138" s="52" t="s">
        <v>129</v>
      </c>
      <c r="C138" s="101" t="s">
        <v>252</v>
      </c>
      <c r="D138" s="52" t="s">
        <v>144</v>
      </c>
      <c r="E138" s="52" t="s">
        <v>101</v>
      </c>
      <c r="F138" s="36" t="s">
        <v>51</v>
      </c>
      <c r="G138" s="40">
        <v>186000</v>
      </c>
      <c r="H138" s="29"/>
      <c r="I138" s="29"/>
      <c r="J138" s="29"/>
      <c r="K138" s="29"/>
      <c r="L138" s="40"/>
      <c r="M138" s="164">
        <f t="shared" si="18"/>
        <v>186000</v>
      </c>
      <c r="N138" s="179"/>
    </row>
    <row r="139" spans="1:17" s="91" customFormat="1" ht="30.75" customHeight="1">
      <c r="A139" s="49" t="s">
        <v>253</v>
      </c>
      <c r="B139" s="101" t="s">
        <v>129</v>
      </c>
      <c r="C139" s="101" t="s">
        <v>252</v>
      </c>
      <c r="D139" s="101" t="s">
        <v>188</v>
      </c>
      <c r="E139" s="101" t="s">
        <v>101</v>
      </c>
      <c r="F139" s="101" t="s">
        <v>53</v>
      </c>
      <c r="G139" s="102">
        <v>810000</v>
      </c>
      <c r="H139" s="98"/>
      <c r="I139" s="98"/>
      <c r="J139" s="98"/>
      <c r="K139" s="98"/>
      <c r="L139" s="40">
        <v>20000</v>
      </c>
      <c r="M139" s="164">
        <f t="shared" si="18"/>
        <v>790000</v>
      </c>
      <c r="N139" s="179"/>
      <c r="Q139" s="103"/>
    </row>
    <row r="140" spans="1:14" s="3" customFormat="1" ht="35.25" customHeight="1">
      <c r="A140" s="131" t="s">
        <v>283</v>
      </c>
      <c r="B140" s="106" t="s">
        <v>130</v>
      </c>
      <c r="C140" s="106"/>
      <c r="D140" s="106"/>
      <c r="E140" s="107"/>
      <c r="F140" s="107"/>
      <c r="G140" s="50">
        <f aca="true" t="shared" si="38" ref="G140:L140">G141</f>
        <v>4500000</v>
      </c>
      <c r="H140" s="50">
        <f t="shared" si="38"/>
        <v>0</v>
      </c>
      <c r="I140" s="50">
        <f t="shared" si="38"/>
        <v>0</v>
      </c>
      <c r="J140" s="50">
        <f t="shared" si="38"/>
        <v>0</v>
      </c>
      <c r="K140" s="50">
        <f t="shared" si="38"/>
        <v>0</v>
      </c>
      <c r="L140" s="50">
        <f t="shared" si="38"/>
        <v>103700</v>
      </c>
      <c r="M140" s="129">
        <f t="shared" si="18"/>
        <v>4396300</v>
      </c>
      <c r="N140" s="177">
        <f>L140/G140*100</f>
        <v>2.3044444444444445</v>
      </c>
    </row>
    <row r="141" spans="1:14" s="3" customFormat="1" ht="57.75" customHeight="1">
      <c r="A141" s="167" t="s">
        <v>254</v>
      </c>
      <c r="B141" s="169" t="s">
        <v>131</v>
      </c>
      <c r="C141" s="169" t="s">
        <v>255</v>
      </c>
      <c r="D141" s="169"/>
      <c r="E141" s="169"/>
      <c r="F141" s="169"/>
      <c r="G141" s="170">
        <f aca="true" t="shared" si="39" ref="G141:L141">G142+G143+G144+G145+G146+G147+G149+G148</f>
        <v>4500000</v>
      </c>
      <c r="H141" s="170">
        <f t="shared" si="39"/>
        <v>0</v>
      </c>
      <c r="I141" s="170">
        <f t="shared" si="39"/>
        <v>0</v>
      </c>
      <c r="J141" s="170">
        <f t="shared" si="39"/>
        <v>0</v>
      </c>
      <c r="K141" s="170">
        <f t="shared" si="39"/>
        <v>0</v>
      </c>
      <c r="L141" s="170">
        <f t="shared" si="39"/>
        <v>103700</v>
      </c>
      <c r="M141" s="171">
        <f t="shared" si="18"/>
        <v>4396300</v>
      </c>
      <c r="N141" s="180"/>
    </row>
    <row r="142" spans="1:14" s="3" customFormat="1" ht="33" customHeight="1">
      <c r="A142" s="42" t="s">
        <v>13</v>
      </c>
      <c r="B142" s="38" t="s">
        <v>131</v>
      </c>
      <c r="C142" s="52" t="s">
        <v>256</v>
      </c>
      <c r="D142" s="52" t="s">
        <v>144</v>
      </c>
      <c r="E142" s="53" t="s">
        <v>96</v>
      </c>
      <c r="F142" s="36" t="s">
        <v>39</v>
      </c>
      <c r="G142" s="70">
        <v>500000</v>
      </c>
      <c r="H142" s="83"/>
      <c r="I142" s="83"/>
      <c r="J142" s="83"/>
      <c r="K142" s="83"/>
      <c r="L142" s="59"/>
      <c r="M142" s="164">
        <f t="shared" si="18"/>
        <v>500000</v>
      </c>
      <c r="N142" s="179"/>
    </row>
    <row r="143" spans="1:14" s="3" customFormat="1" ht="30.75" customHeight="1">
      <c r="A143" s="42" t="s">
        <v>257</v>
      </c>
      <c r="B143" s="38" t="s">
        <v>131</v>
      </c>
      <c r="C143" s="52" t="s">
        <v>256</v>
      </c>
      <c r="D143" s="52" t="s">
        <v>144</v>
      </c>
      <c r="E143" s="53" t="s">
        <v>99</v>
      </c>
      <c r="F143" s="36" t="s">
        <v>46</v>
      </c>
      <c r="G143" s="70">
        <v>90000</v>
      </c>
      <c r="H143" s="41"/>
      <c r="I143" s="41"/>
      <c r="J143" s="41"/>
      <c r="K143" s="41"/>
      <c r="L143" s="44"/>
      <c r="M143" s="164">
        <f t="shared" si="18"/>
        <v>90000</v>
      </c>
      <c r="N143" s="179"/>
    </row>
    <row r="144" spans="1:14" s="3" customFormat="1" ht="30.75" customHeight="1">
      <c r="A144" s="49" t="s">
        <v>258</v>
      </c>
      <c r="B144" s="38" t="s">
        <v>131</v>
      </c>
      <c r="C144" s="52" t="s">
        <v>256</v>
      </c>
      <c r="D144" s="52" t="s">
        <v>183</v>
      </c>
      <c r="E144" s="53" t="s">
        <v>99</v>
      </c>
      <c r="F144" s="36" t="s">
        <v>49</v>
      </c>
      <c r="G144" s="70">
        <v>300000</v>
      </c>
      <c r="H144" s="41"/>
      <c r="I144" s="41"/>
      <c r="J144" s="41"/>
      <c r="K144" s="41"/>
      <c r="L144" s="44">
        <v>52500</v>
      </c>
      <c r="M144" s="164">
        <f t="shared" si="18"/>
        <v>247500</v>
      </c>
      <c r="N144" s="179"/>
    </row>
    <row r="145" spans="1:14" s="3" customFormat="1" ht="30.75" customHeight="1">
      <c r="A145" s="49" t="s">
        <v>259</v>
      </c>
      <c r="B145" s="38" t="s">
        <v>131</v>
      </c>
      <c r="C145" s="52" t="s">
        <v>256</v>
      </c>
      <c r="D145" s="52" t="s">
        <v>146</v>
      </c>
      <c r="E145" s="53" t="s">
        <v>101</v>
      </c>
      <c r="F145" s="36" t="s">
        <v>51</v>
      </c>
      <c r="G145" s="70">
        <v>2939250</v>
      </c>
      <c r="H145" s="41"/>
      <c r="I145" s="41"/>
      <c r="J145" s="41"/>
      <c r="K145" s="41"/>
      <c r="L145" s="44">
        <v>10150</v>
      </c>
      <c r="M145" s="164">
        <f t="shared" si="18"/>
        <v>2929100</v>
      </c>
      <c r="N145" s="179"/>
    </row>
    <row r="146" spans="1:14" s="3" customFormat="1" ht="30.75" customHeight="1">
      <c r="A146" s="49" t="s">
        <v>260</v>
      </c>
      <c r="B146" s="38" t="s">
        <v>131</v>
      </c>
      <c r="C146" s="52" t="s">
        <v>256</v>
      </c>
      <c r="D146" s="52" t="s">
        <v>144</v>
      </c>
      <c r="E146" s="53" t="s">
        <v>101</v>
      </c>
      <c r="F146" s="36" t="s">
        <v>53</v>
      </c>
      <c r="G146" s="70">
        <v>100000</v>
      </c>
      <c r="H146" s="41"/>
      <c r="I146" s="41"/>
      <c r="J146" s="41"/>
      <c r="K146" s="41"/>
      <c r="L146" s="44"/>
      <c r="M146" s="164">
        <f aca="true" t="shared" si="40" ref="M146:M170">G146-L146</f>
        <v>100000</v>
      </c>
      <c r="N146" s="179"/>
    </row>
    <row r="147" spans="1:14" s="3" customFormat="1" ht="30.75" customHeight="1">
      <c r="A147" s="49" t="s">
        <v>3</v>
      </c>
      <c r="B147" s="38" t="s">
        <v>131</v>
      </c>
      <c r="C147" s="52" t="s">
        <v>256</v>
      </c>
      <c r="D147" s="52" t="s">
        <v>144</v>
      </c>
      <c r="E147" s="53" t="s">
        <v>103</v>
      </c>
      <c r="F147" s="36" t="s">
        <v>38</v>
      </c>
      <c r="G147" s="70">
        <v>9050</v>
      </c>
      <c r="H147" s="41"/>
      <c r="I147" s="41"/>
      <c r="J147" s="41"/>
      <c r="K147" s="41"/>
      <c r="L147" s="44">
        <v>9050</v>
      </c>
      <c r="M147" s="164">
        <f t="shared" si="40"/>
        <v>0</v>
      </c>
      <c r="N147" s="179"/>
    </row>
    <row r="148" spans="1:14" s="3" customFormat="1" ht="30.75" customHeight="1">
      <c r="A148" s="49" t="s">
        <v>261</v>
      </c>
      <c r="B148" s="38" t="s">
        <v>131</v>
      </c>
      <c r="C148" s="52" t="s">
        <v>256</v>
      </c>
      <c r="D148" s="52" t="s">
        <v>188</v>
      </c>
      <c r="E148" s="53" t="s">
        <v>101</v>
      </c>
      <c r="F148" s="36" t="s">
        <v>53</v>
      </c>
      <c r="G148" s="70">
        <v>75000</v>
      </c>
      <c r="H148" s="41"/>
      <c r="I148" s="41"/>
      <c r="J148" s="41"/>
      <c r="K148" s="41"/>
      <c r="L148" s="44"/>
      <c r="M148" s="164">
        <f t="shared" si="40"/>
        <v>75000</v>
      </c>
      <c r="N148" s="179"/>
    </row>
    <row r="149" spans="1:14" s="3" customFormat="1" ht="33.75" customHeight="1">
      <c r="A149" s="49" t="s">
        <v>261</v>
      </c>
      <c r="B149" s="38" t="s">
        <v>131</v>
      </c>
      <c r="C149" s="52" t="s">
        <v>256</v>
      </c>
      <c r="D149" s="52" t="s">
        <v>182</v>
      </c>
      <c r="E149" s="53" t="s">
        <v>101</v>
      </c>
      <c r="F149" s="36" t="s">
        <v>53</v>
      </c>
      <c r="G149" s="70">
        <v>486700</v>
      </c>
      <c r="H149" s="41"/>
      <c r="I149" s="41"/>
      <c r="J149" s="41"/>
      <c r="K149" s="41"/>
      <c r="L149" s="44">
        <v>32000</v>
      </c>
      <c r="M149" s="164">
        <f t="shared" si="40"/>
        <v>454700</v>
      </c>
      <c r="N149" s="179"/>
    </row>
    <row r="150" spans="1:14" s="3" customFormat="1" ht="15.75">
      <c r="A150" s="132" t="s">
        <v>132</v>
      </c>
      <c r="B150" s="106" t="s">
        <v>6</v>
      </c>
      <c r="C150" s="107" t="s">
        <v>94</v>
      </c>
      <c r="D150" s="107" t="s">
        <v>92</v>
      </c>
      <c r="E150" s="107"/>
      <c r="F150" s="107"/>
      <c r="G150" s="50">
        <f aca="true" t="shared" si="41" ref="G150:L150">G152+G155+G157+G158+G151</f>
        <v>6814000</v>
      </c>
      <c r="H150" s="50">
        <f t="shared" si="41"/>
        <v>630000</v>
      </c>
      <c r="I150" s="50">
        <f t="shared" si="41"/>
        <v>630000</v>
      </c>
      <c r="J150" s="50">
        <f t="shared" si="41"/>
        <v>630000</v>
      </c>
      <c r="K150" s="50">
        <f t="shared" si="41"/>
        <v>630000</v>
      </c>
      <c r="L150" s="50">
        <f t="shared" si="41"/>
        <v>303663.18</v>
      </c>
      <c r="M150" s="129">
        <f t="shared" si="40"/>
        <v>6510336.82</v>
      </c>
      <c r="N150" s="177">
        <f>L150/G150*100</f>
        <v>4.456459935427062</v>
      </c>
    </row>
    <row r="151" spans="1:14" s="3" customFormat="1" ht="15.75">
      <c r="A151" s="155" t="s">
        <v>23</v>
      </c>
      <c r="B151" s="100" t="s">
        <v>279</v>
      </c>
      <c r="C151" s="101" t="s">
        <v>280</v>
      </c>
      <c r="D151" s="101" t="s">
        <v>281</v>
      </c>
      <c r="E151" s="101" t="s">
        <v>157</v>
      </c>
      <c r="F151" s="101"/>
      <c r="G151" s="98">
        <v>684000</v>
      </c>
      <c r="H151" s="98"/>
      <c r="I151" s="98"/>
      <c r="J151" s="98"/>
      <c r="K151" s="98"/>
      <c r="L151" s="98">
        <v>76180.18</v>
      </c>
      <c r="M151" s="164"/>
      <c r="N151" s="179"/>
    </row>
    <row r="152" spans="1:14" s="3" customFormat="1" ht="60.75">
      <c r="A152" s="167" t="s">
        <v>262</v>
      </c>
      <c r="B152" s="172" t="s">
        <v>133</v>
      </c>
      <c r="C152" s="173"/>
      <c r="D152" s="173"/>
      <c r="E152" s="173"/>
      <c r="F152" s="173"/>
      <c r="G152" s="174">
        <f aca="true" t="shared" si="42" ref="G152:L152">G153+G154</f>
        <v>1600000</v>
      </c>
      <c r="H152" s="174">
        <f t="shared" si="42"/>
        <v>0</v>
      </c>
      <c r="I152" s="174">
        <f t="shared" si="42"/>
        <v>0</v>
      </c>
      <c r="J152" s="174">
        <f t="shared" si="42"/>
        <v>0</v>
      </c>
      <c r="K152" s="174">
        <f t="shared" si="42"/>
        <v>0</v>
      </c>
      <c r="L152" s="174">
        <f t="shared" si="42"/>
        <v>149663</v>
      </c>
      <c r="M152" s="171">
        <f t="shared" si="40"/>
        <v>1450337</v>
      </c>
      <c r="N152" s="180">
        <f>L152/G152*100</f>
        <v>9.353937499999999</v>
      </c>
    </row>
    <row r="153" spans="1:14" s="96" customFormat="1" ht="36.75" customHeight="1">
      <c r="A153" s="122" t="s">
        <v>184</v>
      </c>
      <c r="B153" s="101" t="s">
        <v>133</v>
      </c>
      <c r="C153" s="101" t="s">
        <v>263</v>
      </c>
      <c r="D153" s="101" t="s">
        <v>144</v>
      </c>
      <c r="E153" s="101" t="s">
        <v>101</v>
      </c>
      <c r="F153" s="101" t="s">
        <v>51</v>
      </c>
      <c r="G153" s="102">
        <v>400000</v>
      </c>
      <c r="H153" s="98"/>
      <c r="I153" s="98"/>
      <c r="J153" s="98"/>
      <c r="K153" s="98"/>
      <c r="L153" s="40"/>
      <c r="M153" s="164">
        <f t="shared" si="40"/>
        <v>400000</v>
      </c>
      <c r="N153" s="179"/>
    </row>
    <row r="154" spans="1:14" s="3" customFormat="1" ht="30">
      <c r="A154" s="42" t="s">
        <v>172</v>
      </c>
      <c r="B154" s="74" t="s">
        <v>133</v>
      </c>
      <c r="C154" s="101" t="s">
        <v>263</v>
      </c>
      <c r="D154" s="74" t="s">
        <v>150</v>
      </c>
      <c r="E154" s="38" t="s">
        <v>100</v>
      </c>
      <c r="F154" s="36" t="s">
        <v>54</v>
      </c>
      <c r="G154" s="40">
        <v>1200000</v>
      </c>
      <c r="H154" s="41"/>
      <c r="I154" s="41"/>
      <c r="J154" s="41"/>
      <c r="K154" s="41"/>
      <c r="L154" s="59">
        <v>149663</v>
      </c>
      <c r="M154" s="164">
        <f t="shared" si="40"/>
        <v>1050337</v>
      </c>
      <c r="N154" s="179"/>
    </row>
    <row r="155" spans="1:14" s="3" customFormat="1" ht="33.75" customHeight="1">
      <c r="A155" s="165" t="s">
        <v>264</v>
      </c>
      <c r="B155" s="169" t="s">
        <v>133</v>
      </c>
      <c r="C155" s="169" t="s">
        <v>265</v>
      </c>
      <c r="D155" s="169"/>
      <c r="E155" s="169"/>
      <c r="F155" s="169"/>
      <c r="G155" s="174">
        <f aca="true" t="shared" si="43" ref="G155:L155">G156</f>
        <v>2600000</v>
      </c>
      <c r="H155" s="174">
        <f t="shared" si="43"/>
        <v>0</v>
      </c>
      <c r="I155" s="174">
        <f t="shared" si="43"/>
        <v>0</v>
      </c>
      <c r="J155" s="174">
        <f t="shared" si="43"/>
        <v>0</v>
      </c>
      <c r="K155" s="174">
        <f t="shared" si="43"/>
        <v>0</v>
      </c>
      <c r="L155" s="174">
        <f t="shared" si="43"/>
        <v>0</v>
      </c>
      <c r="M155" s="171">
        <f t="shared" si="40"/>
        <v>2600000</v>
      </c>
      <c r="N155" s="180">
        <f>L155/G155*100</f>
        <v>0</v>
      </c>
    </row>
    <row r="156" spans="1:14" s="3" customFormat="1" ht="35.25" customHeight="1">
      <c r="A156" s="113" t="s">
        <v>266</v>
      </c>
      <c r="B156" s="86" t="s">
        <v>133</v>
      </c>
      <c r="C156" s="86" t="s">
        <v>265</v>
      </c>
      <c r="D156" s="86" t="s">
        <v>267</v>
      </c>
      <c r="E156" s="86" t="s">
        <v>100</v>
      </c>
      <c r="F156" s="36" t="s">
        <v>268</v>
      </c>
      <c r="G156" s="102">
        <v>2600000</v>
      </c>
      <c r="H156" s="98"/>
      <c r="I156" s="98"/>
      <c r="J156" s="98"/>
      <c r="K156" s="98"/>
      <c r="L156" s="40"/>
      <c r="M156" s="164">
        <f t="shared" si="40"/>
        <v>2600000</v>
      </c>
      <c r="N156" s="179"/>
    </row>
    <row r="157" spans="1:14" s="3" customFormat="1" ht="70.5" customHeight="1">
      <c r="A157" s="64" t="s">
        <v>170</v>
      </c>
      <c r="B157" s="87" t="s">
        <v>133</v>
      </c>
      <c r="C157" s="87" t="s">
        <v>269</v>
      </c>
      <c r="D157" s="87" t="s">
        <v>150</v>
      </c>
      <c r="E157" s="87" t="s">
        <v>100</v>
      </c>
      <c r="F157" s="163" t="s">
        <v>54</v>
      </c>
      <c r="G157" s="121">
        <v>1300000</v>
      </c>
      <c r="H157" s="121"/>
      <c r="I157" s="121"/>
      <c r="J157" s="121"/>
      <c r="K157" s="121"/>
      <c r="L157" s="126"/>
      <c r="M157" s="164">
        <f t="shared" si="40"/>
        <v>1300000</v>
      </c>
      <c r="N157" s="179"/>
    </row>
    <row r="158" spans="1:14" s="3" customFormat="1" ht="70.5" customHeight="1">
      <c r="A158" s="167" t="s">
        <v>251</v>
      </c>
      <c r="B158" s="172" t="s">
        <v>59</v>
      </c>
      <c r="C158" s="172" t="s">
        <v>252</v>
      </c>
      <c r="D158" s="172" t="s">
        <v>150</v>
      </c>
      <c r="E158" s="172" t="s">
        <v>99</v>
      </c>
      <c r="F158" s="172" t="s">
        <v>49</v>
      </c>
      <c r="G158" s="174">
        <v>630000</v>
      </c>
      <c r="H158" s="174">
        <v>630000</v>
      </c>
      <c r="I158" s="174">
        <v>630000</v>
      </c>
      <c r="J158" s="174">
        <v>630000</v>
      </c>
      <c r="K158" s="174">
        <v>630000</v>
      </c>
      <c r="L158" s="174">
        <v>77820</v>
      </c>
      <c r="M158" s="171">
        <f t="shared" si="40"/>
        <v>552180</v>
      </c>
      <c r="N158" s="180">
        <f>L158/G158*100</f>
        <v>12.352380952380953</v>
      </c>
    </row>
    <row r="159" spans="1:14" s="3" customFormat="1" ht="76.5" customHeight="1">
      <c r="A159" s="84" t="s">
        <v>30</v>
      </c>
      <c r="B159" s="106" t="s">
        <v>44</v>
      </c>
      <c r="C159" s="106" t="s">
        <v>270</v>
      </c>
      <c r="D159" s="107"/>
      <c r="E159" s="107"/>
      <c r="F159" s="107"/>
      <c r="G159" s="50">
        <f aca="true" t="shared" si="44" ref="G159:L159">G160</f>
        <v>2500000</v>
      </c>
      <c r="H159" s="50">
        <f t="shared" si="44"/>
        <v>0</v>
      </c>
      <c r="I159" s="50">
        <f t="shared" si="44"/>
        <v>0</v>
      </c>
      <c r="J159" s="50">
        <f t="shared" si="44"/>
        <v>0</v>
      </c>
      <c r="K159" s="50">
        <f t="shared" si="44"/>
        <v>0</v>
      </c>
      <c r="L159" s="50">
        <f t="shared" si="44"/>
        <v>458055.25</v>
      </c>
      <c r="M159" s="129">
        <f t="shared" si="40"/>
        <v>2041944.75</v>
      </c>
      <c r="N159" s="177">
        <f>L159/G159*100</f>
        <v>18.32221</v>
      </c>
    </row>
    <row r="160" spans="1:14" s="3" customFormat="1" ht="63.75" customHeight="1">
      <c r="A160" s="167" t="s">
        <v>271</v>
      </c>
      <c r="B160" s="169" t="s">
        <v>44</v>
      </c>
      <c r="C160" s="169" t="s">
        <v>270</v>
      </c>
      <c r="D160" s="169"/>
      <c r="E160" s="169"/>
      <c r="F160" s="169"/>
      <c r="G160" s="170">
        <f aca="true" t="shared" si="45" ref="G160:L160">G161+G162+G163+G164</f>
        <v>2500000</v>
      </c>
      <c r="H160" s="170">
        <f t="shared" si="45"/>
        <v>0</v>
      </c>
      <c r="I160" s="170">
        <f t="shared" si="45"/>
        <v>0</v>
      </c>
      <c r="J160" s="170">
        <f t="shared" si="45"/>
        <v>0</v>
      </c>
      <c r="K160" s="170">
        <f t="shared" si="45"/>
        <v>0</v>
      </c>
      <c r="L160" s="170">
        <f t="shared" si="45"/>
        <v>458055.25</v>
      </c>
      <c r="M160" s="171">
        <f t="shared" si="40"/>
        <v>2041944.75</v>
      </c>
      <c r="N160" s="180"/>
    </row>
    <row r="161" spans="1:14" s="3" customFormat="1" ht="42.75" customHeight="1">
      <c r="A161" s="122" t="s">
        <v>272</v>
      </c>
      <c r="B161" s="101" t="s">
        <v>44</v>
      </c>
      <c r="C161" s="101" t="s">
        <v>270</v>
      </c>
      <c r="D161" s="101" t="s">
        <v>183</v>
      </c>
      <c r="E161" s="101" t="s">
        <v>101</v>
      </c>
      <c r="F161" s="101" t="s">
        <v>53</v>
      </c>
      <c r="G161" s="102">
        <v>708475</v>
      </c>
      <c r="H161" s="102"/>
      <c r="I161" s="102"/>
      <c r="J161" s="102"/>
      <c r="K161" s="102"/>
      <c r="L161" s="102">
        <v>458055.25</v>
      </c>
      <c r="M161" s="164">
        <f t="shared" si="40"/>
        <v>250419.75</v>
      </c>
      <c r="N161" s="179"/>
    </row>
    <row r="162" spans="1:14" s="3" customFormat="1" ht="18.75" customHeight="1">
      <c r="A162" s="49" t="s">
        <v>139</v>
      </c>
      <c r="B162" s="52" t="s">
        <v>44</v>
      </c>
      <c r="C162" s="101" t="s">
        <v>270</v>
      </c>
      <c r="D162" s="52" t="s">
        <v>144</v>
      </c>
      <c r="E162" s="52" t="s">
        <v>96</v>
      </c>
      <c r="F162" s="36" t="s">
        <v>39</v>
      </c>
      <c r="G162" s="70">
        <v>980800</v>
      </c>
      <c r="H162" s="81"/>
      <c r="I162" s="81"/>
      <c r="J162" s="81"/>
      <c r="K162" s="81"/>
      <c r="L162" s="40"/>
      <c r="M162" s="164">
        <f t="shared" si="40"/>
        <v>980800</v>
      </c>
      <c r="N162" s="179"/>
    </row>
    <row r="163" spans="1:14" s="3" customFormat="1" ht="22.5" customHeight="1">
      <c r="A163" s="49" t="s">
        <v>76</v>
      </c>
      <c r="B163" s="52" t="s">
        <v>44</v>
      </c>
      <c r="C163" s="101" t="s">
        <v>270</v>
      </c>
      <c r="D163" s="52" t="s">
        <v>144</v>
      </c>
      <c r="E163" s="52" t="s">
        <v>99</v>
      </c>
      <c r="F163" s="36" t="s">
        <v>49</v>
      </c>
      <c r="G163" s="70">
        <v>117500</v>
      </c>
      <c r="H163" s="40"/>
      <c r="I163" s="40"/>
      <c r="J163" s="40"/>
      <c r="K163" s="40"/>
      <c r="L163" s="44"/>
      <c r="M163" s="164">
        <f t="shared" si="40"/>
        <v>117500</v>
      </c>
      <c r="N163" s="179"/>
    </row>
    <row r="164" spans="1:14" s="3" customFormat="1" ht="36.75" customHeight="1">
      <c r="A164" s="49" t="s">
        <v>19</v>
      </c>
      <c r="B164" s="52" t="s">
        <v>44</v>
      </c>
      <c r="C164" s="101" t="s">
        <v>270</v>
      </c>
      <c r="D164" s="52" t="s">
        <v>146</v>
      </c>
      <c r="E164" s="52" t="s">
        <v>101</v>
      </c>
      <c r="F164" s="36" t="s">
        <v>51</v>
      </c>
      <c r="G164" s="70">
        <v>693225</v>
      </c>
      <c r="H164" s="40"/>
      <c r="I164" s="40"/>
      <c r="J164" s="40"/>
      <c r="K164" s="40"/>
      <c r="L164" s="44"/>
      <c r="M164" s="164">
        <f t="shared" si="40"/>
        <v>693225</v>
      </c>
      <c r="N164" s="179"/>
    </row>
    <row r="165" spans="1:14" s="3" customFormat="1" ht="25.5" customHeight="1">
      <c r="A165" s="117" t="s">
        <v>22</v>
      </c>
      <c r="B165" s="106" t="s">
        <v>21</v>
      </c>
      <c r="C165" s="106"/>
      <c r="D165" s="106"/>
      <c r="E165" s="106"/>
      <c r="F165" s="106"/>
      <c r="G165" s="118">
        <f aca="true" t="shared" si="46" ref="G165:L165">G167+G166</f>
        <v>69999.01000000001</v>
      </c>
      <c r="H165" s="118">
        <f t="shared" si="46"/>
        <v>0</v>
      </c>
      <c r="I165" s="118">
        <f t="shared" si="46"/>
        <v>0</v>
      </c>
      <c r="J165" s="118">
        <f t="shared" si="46"/>
        <v>0</v>
      </c>
      <c r="K165" s="118">
        <f t="shared" si="46"/>
        <v>0</v>
      </c>
      <c r="L165" s="118">
        <f t="shared" si="46"/>
        <v>19500</v>
      </c>
      <c r="M165" s="129">
        <f t="shared" si="40"/>
        <v>50499.01000000001</v>
      </c>
      <c r="N165" s="177">
        <f>L165/G165*100</f>
        <v>27.857536842306768</v>
      </c>
    </row>
    <row r="166" spans="1:14" s="3" customFormat="1" ht="32.25" customHeight="1">
      <c r="A166" s="113" t="s">
        <v>76</v>
      </c>
      <c r="B166" s="38" t="s">
        <v>20</v>
      </c>
      <c r="C166" s="38" t="s">
        <v>273</v>
      </c>
      <c r="D166" s="38" t="s">
        <v>146</v>
      </c>
      <c r="E166" s="38" t="s">
        <v>99</v>
      </c>
      <c r="F166" s="38" t="s">
        <v>48</v>
      </c>
      <c r="G166" s="70">
        <v>20000</v>
      </c>
      <c r="H166" s="41"/>
      <c r="I166" s="41"/>
      <c r="J166" s="41"/>
      <c r="K166" s="41"/>
      <c r="L166" s="45">
        <v>19500</v>
      </c>
      <c r="M166" s="164">
        <f t="shared" si="40"/>
        <v>500</v>
      </c>
      <c r="N166" s="179"/>
    </row>
    <row r="167" spans="1:14" s="3" customFormat="1" ht="30">
      <c r="A167" s="42" t="s">
        <v>151</v>
      </c>
      <c r="B167" s="38" t="s">
        <v>20</v>
      </c>
      <c r="C167" s="38" t="s">
        <v>273</v>
      </c>
      <c r="D167" s="101" t="s">
        <v>144</v>
      </c>
      <c r="E167" s="101" t="s">
        <v>99</v>
      </c>
      <c r="F167" s="101" t="s">
        <v>49</v>
      </c>
      <c r="G167" s="102">
        <v>49999.01</v>
      </c>
      <c r="H167" s="98">
        <f>H170+H168+H169</f>
        <v>0</v>
      </c>
      <c r="I167" s="98">
        <f>I170+I168+I169</f>
        <v>0</v>
      </c>
      <c r="J167" s="98">
        <f>J170+J168+J169</f>
        <v>0</v>
      </c>
      <c r="K167" s="98">
        <f>K170+K168+K169</f>
        <v>0</v>
      </c>
      <c r="L167" s="102">
        <v>0</v>
      </c>
      <c r="M167" s="164">
        <f t="shared" si="40"/>
        <v>49999.01</v>
      </c>
      <c r="N167" s="179"/>
    </row>
    <row r="168" spans="1:14" s="3" customFormat="1" ht="15.75">
      <c r="A168" s="117" t="s">
        <v>134</v>
      </c>
      <c r="B168" s="106" t="s">
        <v>149</v>
      </c>
      <c r="C168" s="106" t="s">
        <v>94</v>
      </c>
      <c r="D168" s="106" t="s">
        <v>92</v>
      </c>
      <c r="E168" s="107"/>
      <c r="F168" s="107"/>
      <c r="G168" s="118">
        <f aca="true" t="shared" si="47" ref="G168:L168">G169+G170</f>
        <v>4841154.46</v>
      </c>
      <c r="H168" s="118">
        <f t="shared" si="47"/>
        <v>0</v>
      </c>
      <c r="I168" s="118">
        <f t="shared" si="47"/>
        <v>0</v>
      </c>
      <c r="J168" s="118">
        <f t="shared" si="47"/>
        <v>0</v>
      </c>
      <c r="K168" s="118">
        <f t="shared" si="47"/>
        <v>0</v>
      </c>
      <c r="L168" s="118">
        <f t="shared" si="47"/>
        <v>2322843</v>
      </c>
      <c r="M168" s="129">
        <f t="shared" si="40"/>
        <v>2518311.46</v>
      </c>
      <c r="N168" s="177">
        <f>L168/G168*100</f>
        <v>47.98117926607118</v>
      </c>
    </row>
    <row r="169" spans="1:14" s="3" customFormat="1" ht="50.25" customHeight="1">
      <c r="A169" s="58" t="s">
        <v>135</v>
      </c>
      <c r="B169" s="38" t="s">
        <v>31</v>
      </c>
      <c r="C169" s="38" t="s">
        <v>274</v>
      </c>
      <c r="D169" s="38" t="s">
        <v>171</v>
      </c>
      <c r="E169" s="38" t="s">
        <v>136</v>
      </c>
      <c r="F169" s="38"/>
      <c r="G169" s="40">
        <v>3271000</v>
      </c>
      <c r="H169" s="41"/>
      <c r="I169" s="41"/>
      <c r="J169" s="41"/>
      <c r="K169" s="41"/>
      <c r="L169" s="40">
        <v>1635500</v>
      </c>
      <c r="M169" s="164">
        <f t="shared" si="40"/>
        <v>1635500</v>
      </c>
      <c r="N169" s="179"/>
    </row>
    <row r="170" spans="1:14" s="3" customFormat="1" ht="54" customHeight="1">
      <c r="A170" s="122" t="s">
        <v>4</v>
      </c>
      <c r="B170" s="38" t="s">
        <v>31</v>
      </c>
      <c r="C170" s="38" t="s">
        <v>275</v>
      </c>
      <c r="D170" s="38" t="s">
        <v>152</v>
      </c>
      <c r="E170" s="38" t="s">
        <v>136</v>
      </c>
      <c r="F170" s="38"/>
      <c r="G170" s="40">
        <v>1570154.46</v>
      </c>
      <c r="H170" s="41"/>
      <c r="I170" s="41"/>
      <c r="J170" s="41"/>
      <c r="K170" s="41"/>
      <c r="L170" s="44">
        <v>687343</v>
      </c>
      <c r="M170" s="164">
        <f t="shared" si="40"/>
        <v>882811.46</v>
      </c>
      <c r="N170" s="179"/>
    </row>
    <row r="171" spans="1:13" s="8" customFormat="1" ht="15.75">
      <c r="A171" s="14"/>
      <c r="B171" s="15"/>
      <c r="C171" s="15"/>
      <c r="D171" s="15"/>
      <c r="E171" s="15"/>
      <c r="F171" s="15"/>
      <c r="G171" s="30"/>
      <c r="H171" s="31"/>
      <c r="I171" s="31"/>
      <c r="J171" s="31"/>
      <c r="K171" s="31"/>
      <c r="L171" s="31"/>
      <c r="M171" s="27"/>
    </row>
    <row r="172" spans="1:12" s="8" customFormat="1" ht="15.75">
      <c r="A172" s="14"/>
      <c r="B172" s="15"/>
      <c r="C172" s="15"/>
      <c r="D172" s="15"/>
      <c r="E172" s="15"/>
      <c r="F172" s="15"/>
      <c r="G172" s="17"/>
      <c r="H172" s="16"/>
      <c r="I172" s="16"/>
      <c r="J172" s="16"/>
      <c r="K172" s="16"/>
      <c r="L172" s="16"/>
    </row>
    <row r="173" spans="1:12" s="8" customFormat="1" ht="15.75">
      <c r="A173" s="14" t="s">
        <v>287</v>
      </c>
      <c r="B173" s="15"/>
      <c r="C173" s="15"/>
      <c r="D173" s="15"/>
      <c r="E173" s="15"/>
      <c r="F173" s="15"/>
      <c r="G173" s="17"/>
      <c r="H173" s="16"/>
      <c r="I173" s="16"/>
      <c r="J173" s="16"/>
      <c r="K173" s="16"/>
      <c r="L173" s="16"/>
    </row>
    <row r="174" spans="1:12" s="8" customFormat="1" ht="15.75">
      <c r="A174" s="14"/>
      <c r="B174" s="15"/>
      <c r="C174" s="15"/>
      <c r="D174" s="15"/>
      <c r="E174" s="15"/>
      <c r="F174" s="15"/>
      <c r="G174" s="17"/>
      <c r="H174" s="16"/>
      <c r="I174" s="16"/>
      <c r="J174" s="16"/>
      <c r="K174" s="16"/>
      <c r="L174" s="16"/>
    </row>
    <row r="175" spans="1:12" s="8" customFormat="1" ht="15.75">
      <c r="A175" s="14"/>
      <c r="B175" s="15"/>
      <c r="C175" s="15"/>
      <c r="D175" s="15"/>
      <c r="E175" s="15"/>
      <c r="F175" s="15"/>
      <c r="G175" s="16"/>
      <c r="H175" s="16"/>
      <c r="I175" s="16"/>
      <c r="J175" s="16"/>
      <c r="K175" s="16"/>
      <c r="L175" s="16"/>
    </row>
    <row r="176" spans="1:12" s="8" customFormat="1" ht="15.75">
      <c r="A176" s="18"/>
      <c r="B176" s="15"/>
      <c r="C176" s="15"/>
      <c r="D176" s="15"/>
      <c r="E176" s="15"/>
      <c r="F176" s="15"/>
      <c r="G176" s="16"/>
      <c r="H176" s="16"/>
      <c r="I176" s="16"/>
      <c r="J176" s="16"/>
      <c r="K176" s="16"/>
      <c r="L176" s="16"/>
    </row>
    <row r="177" spans="1:12" s="8" customFormat="1" ht="15.75">
      <c r="A177" s="14"/>
      <c r="B177" s="15"/>
      <c r="C177" s="15"/>
      <c r="D177" s="15"/>
      <c r="E177" s="15"/>
      <c r="F177" s="15"/>
      <c r="G177" s="16"/>
      <c r="H177" s="16"/>
      <c r="I177" s="16"/>
      <c r="J177" s="16"/>
      <c r="K177" s="16"/>
      <c r="L177" s="16"/>
    </row>
    <row r="178" spans="1:12" ht="12.75">
      <c r="A178" s="19"/>
      <c r="B178" s="20"/>
      <c r="C178" s="20"/>
      <c r="D178" s="20"/>
      <c r="E178" s="20"/>
      <c r="F178" s="20"/>
      <c r="G178" s="6"/>
      <c r="H178" s="6"/>
      <c r="I178" s="6"/>
      <c r="J178" s="6"/>
      <c r="K178" s="6"/>
      <c r="L178" s="6"/>
    </row>
    <row r="179" ht="12.75">
      <c r="A179" s="19"/>
    </row>
  </sheetData>
  <sheetProtection/>
  <mergeCells count="11">
    <mergeCell ref="B15:F15"/>
    <mergeCell ref="A15:A16"/>
    <mergeCell ref="N15:N16"/>
    <mergeCell ref="L15:L16"/>
    <mergeCell ref="M15:M16"/>
    <mergeCell ref="A12:K12"/>
    <mergeCell ref="J15:J16"/>
    <mergeCell ref="K15:K16"/>
    <mergeCell ref="G15:G16"/>
    <mergeCell ref="H15:H16"/>
    <mergeCell ref="I15:I16"/>
  </mergeCells>
  <printOptions horizontalCentered="1"/>
  <pageMargins left="0.15748031496062992" right="0.2362204724409449" top="0.984251968503937" bottom="0.4724409448818898" header="0.5118110236220472" footer="0.5118110236220472"/>
  <pageSetup firstPageNumber="41" useFirstPageNumber="1" horizontalDpi="300" verticalDpi="300" orientation="portrait" paperSize="9" scale="43" r:id="rId1"/>
  <rowBreaks count="3" manualBreakCount="3">
    <brk id="68" max="13" man="1"/>
    <brk id="116" max="13" man="1"/>
    <brk id="16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new</cp:lastModifiedBy>
  <cp:lastPrinted>2016-04-25T04:25:26Z</cp:lastPrinted>
  <dcterms:created xsi:type="dcterms:W3CDTF">1996-10-08T23:32:33Z</dcterms:created>
  <dcterms:modified xsi:type="dcterms:W3CDTF">2016-04-25T04:32:23Z</dcterms:modified>
  <cp:category/>
  <cp:version/>
  <cp:contentType/>
  <cp:contentStatus/>
</cp:coreProperties>
</file>