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Приложение 2" sheetId="1" r:id="rId1"/>
    <sheet name="Приложение 1" sheetId="2" r:id="rId2"/>
  </sheets>
  <definedNames/>
  <calcPr fullCalcOnLoad="1"/>
</workbook>
</file>

<file path=xl/sharedStrings.xml><?xml version="1.0" encoding="utf-8"?>
<sst xmlns="http://schemas.openxmlformats.org/spreadsheetml/2006/main" count="410" uniqueCount="178">
  <si>
    <t>тыс. руб.</t>
  </si>
  <si>
    <t>ВСЕГО</t>
  </si>
  <si>
    <t>г.Удачный</t>
  </si>
  <si>
    <t>ДОХОДЫ</t>
  </si>
  <si>
    <t>Изменения</t>
  </si>
  <si>
    <t>Субвенция на обеспечение гос.стандарта общего образования</t>
  </si>
  <si>
    <t>Доходы от аренды муниципального имущества</t>
  </si>
  <si>
    <t>Бюджет 2004 года</t>
  </si>
  <si>
    <t>контингент налогов *</t>
  </si>
  <si>
    <t>норматив отчисления в консолидированный бюджет района</t>
  </si>
  <si>
    <t>сумма консолидированного бюджета района</t>
  </si>
  <si>
    <t>норматив отчисления в бюджет района</t>
  </si>
  <si>
    <t>бюджет района</t>
  </si>
  <si>
    <t>норматив отчисления в бюджеты поселений</t>
  </si>
  <si>
    <t>итого по поселениям</t>
  </si>
  <si>
    <t>г.Мирный</t>
  </si>
  <si>
    <t>п.Айхал</t>
  </si>
  <si>
    <t>п.Чернышевский</t>
  </si>
  <si>
    <t>п.Светлый</t>
  </si>
  <si>
    <t>п.Алмазный</t>
  </si>
  <si>
    <t xml:space="preserve">Норматив </t>
  </si>
  <si>
    <t>п.Арылах</t>
  </si>
  <si>
    <t>с.Сюльдюкар</t>
  </si>
  <si>
    <t>КБК</t>
  </si>
  <si>
    <t>Прогноз</t>
  </si>
  <si>
    <t xml:space="preserve">отчисления для </t>
  </si>
  <si>
    <t>2005г.</t>
  </si>
  <si>
    <t>(+;-)</t>
  </si>
  <si>
    <t>2 квартал</t>
  </si>
  <si>
    <t>3 квартал</t>
  </si>
  <si>
    <t>норматив</t>
  </si>
  <si>
    <t>сумма</t>
  </si>
  <si>
    <t xml:space="preserve">сельских </t>
  </si>
  <si>
    <t>отчисления</t>
  </si>
  <si>
    <t>поселений</t>
  </si>
  <si>
    <t>контингент</t>
  </si>
  <si>
    <t>Федеральные налоги</t>
  </si>
  <si>
    <t xml:space="preserve">Налог на прибыль  </t>
  </si>
  <si>
    <t>0</t>
  </si>
  <si>
    <t>АК "АЛРОСА"</t>
  </si>
  <si>
    <t>ОАО"Алроса-Нюрба"</t>
  </si>
  <si>
    <t>прочие предприятия</t>
  </si>
  <si>
    <t>182 1 09 01000 03 0000 110</t>
  </si>
  <si>
    <t>Налог на прибыль (в части погашения недоимки 2004г.)</t>
  </si>
  <si>
    <t>182 1 06 03000 01 0000 110</t>
  </si>
  <si>
    <t>Налог на имущество, переход.в пор. дарения</t>
  </si>
  <si>
    <t>100</t>
  </si>
  <si>
    <t>182 1 01 02000 01  0000 110</t>
  </si>
  <si>
    <t>Налог на доходы физических лиц</t>
  </si>
  <si>
    <t>182 1 04 02000 01 0000 110</t>
  </si>
  <si>
    <t>Акцизы всего</t>
  </si>
  <si>
    <t xml:space="preserve"> - Спирт питьеой,водка и лик-вод.изделия</t>
  </si>
  <si>
    <t>80</t>
  </si>
  <si>
    <t xml:space="preserve"> - Реализация с акцизных складов</t>
  </si>
  <si>
    <t xml:space="preserve"> -Пиво</t>
  </si>
  <si>
    <t xml:space="preserve"> -Вино</t>
  </si>
  <si>
    <t>Лесной налог</t>
  </si>
  <si>
    <t>182 1 07 01020 01 0000 110</t>
  </si>
  <si>
    <t>Налог на добычу ОПИ (стройматериалы)</t>
  </si>
  <si>
    <t>182 1 08 00000 00 0000 110</t>
  </si>
  <si>
    <t>Госпошлина</t>
  </si>
  <si>
    <t>Налоги со специальными налоговыми режимами</t>
  </si>
  <si>
    <t>182 1 06 02000 02 0000 110</t>
  </si>
  <si>
    <t>Налог на имущество организаций, в т.ч.</t>
  </si>
  <si>
    <t>Налог с продаж</t>
  </si>
  <si>
    <t>Прочие предприятия</t>
  </si>
  <si>
    <t>182 1 09 04010 02 0000 110</t>
  </si>
  <si>
    <t xml:space="preserve">Налог на имущество предприятий (в части погашения задолженности по расчетам до 2004г.) </t>
  </si>
  <si>
    <t>182 1 05 02000 01 0000 110</t>
  </si>
  <si>
    <t>Единый налог на вмененный доход</t>
  </si>
  <si>
    <t>182 1 05 01000 01 0000 110</t>
  </si>
  <si>
    <t>Един.налог ,взимаемый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</si>
  <si>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</si>
  <si>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</si>
  <si>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Республиканские налоги</t>
  </si>
  <si>
    <t>182 1 06 05000 00 0000 110</t>
  </si>
  <si>
    <t>Налог на игорный бизнес</t>
  </si>
  <si>
    <t>Местные налоги</t>
  </si>
  <si>
    <t xml:space="preserve">Налог на имущество физических лиц </t>
  </si>
  <si>
    <t xml:space="preserve"> 182 1 09 07000 03 0000 110</t>
  </si>
  <si>
    <t>Регистрационные сборы</t>
  </si>
  <si>
    <t xml:space="preserve"> 182 1 09 07010 03 0000 110</t>
  </si>
  <si>
    <t>Налог на рекламу</t>
  </si>
  <si>
    <t>182 1 09 07030 03 0000 110</t>
  </si>
  <si>
    <t>Целевой сбор</t>
  </si>
  <si>
    <t>Земельный налог всего</t>
  </si>
  <si>
    <t>182 1 06 06010 03 0000 110</t>
  </si>
  <si>
    <t xml:space="preserve"> - Земельный налог на земли  с/х назначения</t>
  </si>
  <si>
    <t>182 1 06 06020 03 0000 110</t>
  </si>
  <si>
    <t xml:space="preserve"> - Земельный налог на земли городов и поселков.</t>
  </si>
  <si>
    <t>182 1 06 06040 03 0000 110</t>
  </si>
  <si>
    <t xml:space="preserve"> - Земельный налог на земли не с/х назначения</t>
  </si>
  <si>
    <t>Прочие местные налоги и сборы</t>
  </si>
  <si>
    <t>Неналоговые доходы</t>
  </si>
  <si>
    <t>Арендная плата  за земли</t>
  </si>
  <si>
    <t>000 1 11 05014 01 0000 120</t>
  </si>
  <si>
    <t xml:space="preserve"> - Арендная плата за земли не с/х назначения</t>
  </si>
  <si>
    <t>000 1 11 05012 01 0000 120</t>
  </si>
  <si>
    <t xml:space="preserve"> - Арендная плата за земли городов и поселков</t>
  </si>
  <si>
    <t>000 1 11 05011 01 0000 120</t>
  </si>
  <si>
    <t xml:space="preserve"> - Арендная плата за земли с/х назначения</t>
  </si>
  <si>
    <t>000 1 11 05033 03 0000 120</t>
  </si>
  <si>
    <t xml:space="preserve"> -г.Мирный</t>
  </si>
  <si>
    <t>- г.Удачный</t>
  </si>
  <si>
    <t>- п.Айхал</t>
  </si>
  <si>
    <t>- п.Чернышевский</t>
  </si>
  <si>
    <t>- п.Светлый</t>
  </si>
  <si>
    <t>- п.Алмазный</t>
  </si>
  <si>
    <t xml:space="preserve"> 000  1 11 08043 03 0000 120</t>
  </si>
  <si>
    <t>Доходы от приватизации муниципального имущ-ва</t>
  </si>
  <si>
    <t>000 1 11 01030 03 0000 120</t>
  </si>
  <si>
    <t>Дивиденды по акциям, нах.в муниципальной собственности</t>
  </si>
  <si>
    <t>000 1 16 01000 01 0000 000</t>
  </si>
  <si>
    <t>Штрафы, санкции, возмещение ущерба</t>
  </si>
  <si>
    <t>000 1 11 07013 03 0000 120</t>
  </si>
  <si>
    <t>Перечисление части прибыли МУП</t>
  </si>
  <si>
    <t>182 1 12 01000 01 0000 120</t>
  </si>
  <si>
    <t>Плата за негативное воздействие на окружающую среду</t>
  </si>
  <si>
    <t>ИТОГО ДОХОДОВ</t>
  </si>
  <si>
    <t>Субвенция на обеспечение гос. стандарта общего образ-я</t>
  </si>
  <si>
    <t>Фонд компенсаций (судсидии на пособие детей, находящихся под опекой)</t>
  </si>
  <si>
    <t>Субвенция лт других бюджетов</t>
  </si>
  <si>
    <t>ВСЕГО ДОХОДОВ</t>
  </si>
  <si>
    <t>,</t>
  </si>
  <si>
    <t>182 1 06 06000 10 0000 110</t>
  </si>
  <si>
    <t xml:space="preserve">   Проект</t>
  </si>
  <si>
    <t>Объем поступлений доходов по основным источникам МО "п.Чернышевский" на 2006 год</t>
  </si>
  <si>
    <t>1 квартал</t>
  </si>
  <si>
    <t>4 квартал</t>
  </si>
  <si>
    <t>Доходы от сдачи в аренду имущ-ва</t>
  </si>
  <si>
    <t>Прочие неналоговые доходы бюджетов поселений</t>
  </si>
  <si>
    <t>План на 9 месяцев</t>
  </si>
  <si>
    <t>Фактическое поступление за 9 м-в</t>
  </si>
  <si>
    <t>Отклонение (+,-)</t>
  </si>
  <si>
    <t>Прочие поступления от использования имущества, находящегося в собственности бюджетов поселений</t>
  </si>
  <si>
    <t>Субвенция на выполнение федер. полномочий по ЗАГСу</t>
  </si>
  <si>
    <t>План на 2006 год</t>
  </si>
  <si>
    <t>Уточнение плана</t>
  </si>
  <si>
    <t>Субвенция из районного фонда компенсациий, в т. ч.</t>
  </si>
  <si>
    <t>дотация на покрытие убытков ЖКХ</t>
  </si>
  <si>
    <t>Уточненение</t>
  </si>
  <si>
    <t>Уточненный</t>
  </si>
  <si>
    <t>план</t>
  </si>
  <si>
    <t xml:space="preserve">Приложние № 1 </t>
  </si>
  <si>
    <t>Утверждаю</t>
  </si>
  <si>
    <t>МО "Город Удачный"</t>
  </si>
  <si>
    <t xml:space="preserve"> Глава Администрации </t>
  </si>
  <si>
    <t>______________ Ю. Ф. Бескровный</t>
  </si>
  <si>
    <t xml:space="preserve">к Решению  сессии ГС </t>
  </si>
  <si>
    <t xml:space="preserve">                                                                                               Приложние № 2 </t>
  </si>
  <si>
    <t xml:space="preserve">                                                                                             к Решению сессии ГС </t>
  </si>
  <si>
    <t>_____________ Ю. Ф. Бескровный</t>
  </si>
  <si>
    <t>Согласовано</t>
  </si>
  <si>
    <t>Зам. Главы администрации</t>
  </si>
  <si>
    <t>по финансам, экономике и ЖКХ</t>
  </si>
  <si>
    <t>_______________ Т. В. Дьяконова</t>
  </si>
  <si>
    <t xml:space="preserve"> Утверждаю</t>
  </si>
  <si>
    <t xml:space="preserve"> МО "Город Удачный"</t>
  </si>
  <si>
    <t>План на 2007 год</t>
  </si>
  <si>
    <t>на кап.ремонт жилфонда</t>
  </si>
  <si>
    <t>000 2 02 03999 10 0000 151</t>
  </si>
  <si>
    <t>000 2 02 02004 10 0000 151</t>
  </si>
  <si>
    <t>000 2 02 02020 10 0000 151</t>
  </si>
  <si>
    <t>Субвенция на возмещение выпадающей суммы до норматива по благоустройству</t>
  </si>
  <si>
    <t>Субвенция на осуществление полномочий по воинскому первичному учету на территориях где отсутствуют военные комиссариаты</t>
  </si>
  <si>
    <t>Бюджет 2007 г.</t>
  </si>
  <si>
    <t>ВСЕГО ДОХОДОВ:</t>
  </si>
  <si>
    <t xml:space="preserve">                                                                   Уточнение поступлений доходов по основным источникам МО "Город Удачный" на 2007 год                                       </t>
  </si>
  <si>
    <t>Прочие поступления от денежных взысканий (штрафов) и иных сумм в возмещение ущерба, зачисляемые в бюджеты поселений</t>
  </si>
  <si>
    <t>182 1 06 01030 10 0000 110</t>
  </si>
  <si>
    <t>802 1 11 05011 00 0000 120</t>
  </si>
  <si>
    <t>802 1 11 08045 10 0000 120</t>
  </si>
  <si>
    <t>802 1 17 05050 10 0000 180</t>
  </si>
  <si>
    <t xml:space="preserve"> 802 1 16 90050 10 0000 140</t>
  </si>
  <si>
    <t>Уточнение плана доходов бюджета МО "Город Удачный" на 2007 год</t>
  </si>
  <si>
    <t xml:space="preserve">                                                                                         №_____  от 25.04.2007 г.</t>
  </si>
  <si>
    <t>№ 20-19 от 25.04.2007 г.</t>
  </si>
  <si>
    <t>№ 20-19 от 25.04.2007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</si>
</sst>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%"/>
    <numFmt numFmtId="166" formatCode="0.0"/>
    <numFmt numFmtId="167" formatCode="_-* #,##0.0_р_._-;\-* #,##0.0_р_._-;_-* &quot;-&quot;??_р_._-;_-@_-"/>
    <numFmt numFmtId="168" formatCode="0.000"/>
    <numFmt numFmtId="169" formatCode="0.0000"/>
    <numFmt numFmtId="170" formatCode="_-* #,##0_р_._-;\-* #,##0_р_._-;_-* &quot;-&quot;??_р_._-;_-@_-"/>
    <numFmt numFmtId="171" formatCode="#,##0.0"/>
    <numFmt numFmtId="172" formatCode="#,##0.0_р_."/>
    <numFmt numFmtId="173" formatCode="_-* #,##0.0_р_._-;\-* #,##0.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</numFmts>
  <fonts count="10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7" fontId="2" fillId="0" borderId="0" xfId="18" applyNumberFormat="1" applyFont="1" applyAlignment="1">
      <alignment/>
    </xf>
    <xf numFmtId="166" fontId="3" fillId="0" borderId="0" xfId="0" applyNumberFormat="1" applyFont="1" applyFill="1" applyAlignment="1">
      <alignment horizontal="center"/>
    </xf>
    <xf numFmtId="43" fontId="2" fillId="0" borderId="0" xfId="18" applyFont="1" applyBorder="1" applyAlignment="1">
      <alignment horizontal="center"/>
    </xf>
    <xf numFmtId="43" fontId="3" fillId="0" borderId="0" xfId="18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3" fontId="3" fillId="0" borderId="1" xfId="18" applyFont="1" applyBorder="1" applyAlignment="1">
      <alignment horizontal="center"/>
    </xf>
    <xf numFmtId="43" fontId="3" fillId="0" borderId="2" xfId="18" applyFont="1" applyBorder="1" applyAlignment="1">
      <alignment/>
    </xf>
    <xf numFmtId="43" fontId="3" fillId="0" borderId="3" xfId="18" applyFont="1" applyBorder="1" applyAlignment="1">
      <alignment/>
    </xf>
    <xf numFmtId="43" fontId="3" fillId="0" borderId="4" xfId="18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4" fillId="0" borderId="6" xfId="18" applyFont="1" applyBorder="1" applyAlignment="1">
      <alignment horizontal="center"/>
    </xf>
    <xf numFmtId="43" fontId="4" fillId="0" borderId="7" xfId="18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166" fontId="3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166" fontId="3" fillId="0" borderId="10" xfId="0" applyNumberFormat="1" applyFont="1" applyBorder="1" applyAlignment="1">
      <alignment horizontal="centerContinuous"/>
    </xf>
    <xf numFmtId="166" fontId="3" fillId="0" borderId="11" xfId="0" applyNumberFormat="1" applyFont="1" applyBorder="1" applyAlignment="1">
      <alignment horizontal="centerContinuous"/>
    </xf>
    <xf numFmtId="166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2" fillId="0" borderId="16" xfId="18" applyFont="1" applyBorder="1" applyAlignment="1">
      <alignment horizontal="center"/>
    </xf>
    <xf numFmtId="164" fontId="3" fillId="0" borderId="16" xfId="18" applyNumberFormat="1" applyFont="1" applyBorder="1" applyAlignment="1">
      <alignment horizontal="center"/>
    </xf>
    <xf numFmtId="166" fontId="2" fillId="0" borderId="17" xfId="0" applyNumberFormat="1" applyFont="1" applyBorder="1" applyAlignment="1">
      <alignment/>
    </xf>
    <xf numFmtId="3" fontId="3" fillId="0" borderId="16" xfId="18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3" fillId="0" borderId="19" xfId="18" applyNumberFormat="1" applyFont="1" applyBorder="1" applyAlignment="1">
      <alignment horizontal="center"/>
    </xf>
    <xf numFmtId="3" fontId="3" fillId="0" borderId="20" xfId="18" applyNumberFormat="1" applyFont="1" applyBorder="1" applyAlignment="1">
      <alignment horizontal="center"/>
    </xf>
    <xf numFmtId="167" fontId="2" fillId="0" borderId="19" xfId="18" applyNumberFormat="1" applyFont="1" applyBorder="1" applyAlignment="1">
      <alignment/>
    </xf>
    <xf numFmtId="167" fontId="2" fillId="0" borderId="20" xfId="18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7" fontId="2" fillId="0" borderId="21" xfId="18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3" xfId="18" applyNumberFormat="1" applyFont="1" applyBorder="1" applyAlignment="1">
      <alignment horizontal="center"/>
    </xf>
    <xf numFmtId="43" fontId="2" fillId="0" borderId="23" xfId="18" applyFont="1" applyBorder="1" applyAlignment="1">
      <alignment horizontal="center"/>
    </xf>
    <xf numFmtId="164" fontId="2" fillId="0" borderId="23" xfId="18" applyNumberFormat="1" applyFont="1" applyBorder="1" applyAlignment="1">
      <alignment horizontal="center"/>
    </xf>
    <xf numFmtId="43" fontId="2" fillId="0" borderId="24" xfId="18" applyFont="1" applyBorder="1" applyAlignment="1">
      <alignment horizontal="center"/>
    </xf>
    <xf numFmtId="171" fontId="2" fillId="0" borderId="23" xfId="18" applyNumberFormat="1" applyFont="1" applyBorder="1" applyAlignment="1">
      <alignment horizontal="right"/>
    </xf>
    <xf numFmtId="4" fontId="2" fillId="0" borderId="23" xfId="18" applyNumberFormat="1" applyFont="1" applyBorder="1" applyAlignment="1">
      <alignment horizontal="center"/>
    </xf>
    <xf numFmtId="171" fontId="2" fillId="0" borderId="23" xfId="18" applyNumberFormat="1" applyFont="1" applyBorder="1" applyAlignment="1">
      <alignment horizontal="center"/>
    </xf>
    <xf numFmtId="3" fontId="2" fillId="0" borderId="23" xfId="18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0" borderId="26" xfId="18" applyNumberFormat="1" applyFont="1" applyBorder="1" applyAlignment="1">
      <alignment horizontal="center"/>
    </xf>
    <xf numFmtId="3" fontId="2" fillId="0" borderId="27" xfId="18" applyNumberFormat="1" applyFont="1" applyBorder="1" applyAlignment="1">
      <alignment horizontal="center"/>
    </xf>
    <xf numFmtId="167" fontId="2" fillId="0" borderId="26" xfId="18" applyNumberFormat="1" applyFont="1" applyBorder="1" applyAlignment="1">
      <alignment/>
    </xf>
    <xf numFmtId="167" fontId="2" fillId="0" borderId="27" xfId="18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7" fontId="2" fillId="0" borderId="28" xfId="18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167" fontId="2" fillId="0" borderId="23" xfId="18" applyNumberFormat="1" applyFont="1" applyBorder="1" applyAlignment="1">
      <alignment horizontal="right" indent="1"/>
    </xf>
    <xf numFmtId="170" fontId="2" fillId="0" borderId="23" xfId="18" applyNumberFormat="1" applyFont="1" applyBorder="1" applyAlignment="1">
      <alignment horizontal="right" indent="1"/>
    </xf>
    <xf numFmtId="170" fontId="2" fillId="0" borderId="24" xfId="18" applyNumberFormat="1" applyFont="1" applyBorder="1" applyAlignment="1">
      <alignment horizontal="right" indent="1"/>
    </xf>
    <xf numFmtId="170" fontId="2" fillId="0" borderId="23" xfId="18" applyNumberFormat="1" applyFont="1" applyBorder="1" applyAlignment="1">
      <alignment horizontal="center"/>
    </xf>
    <xf numFmtId="170" fontId="2" fillId="0" borderId="24" xfId="18" applyNumberFormat="1" applyFont="1" applyBorder="1" applyAlignment="1">
      <alignment horizontal="center"/>
    </xf>
    <xf numFmtId="167" fontId="2" fillId="0" borderId="25" xfId="18" applyNumberFormat="1" applyFont="1" applyBorder="1" applyAlignment="1">
      <alignment horizontal="center"/>
    </xf>
    <xf numFmtId="167" fontId="2" fillId="0" borderId="27" xfId="18" applyNumberFormat="1" applyFont="1" applyBorder="1" applyAlignment="1">
      <alignment horizontal="center"/>
    </xf>
    <xf numFmtId="167" fontId="2" fillId="0" borderId="29" xfId="18" applyNumberFormat="1" applyFont="1" applyBorder="1" applyAlignment="1">
      <alignment/>
    </xf>
    <xf numFmtId="167" fontId="5" fillId="0" borderId="23" xfId="18" applyNumberFormat="1" applyFont="1" applyBorder="1" applyAlignment="1">
      <alignment horizontal="center"/>
    </xf>
    <xf numFmtId="170" fontId="5" fillId="0" borderId="23" xfId="18" applyNumberFormat="1" applyFont="1" applyBorder="1" applyAlignment="1">
      <alignment horizontal="center"/>
    </xf>
    <xf numFmtId="171" fontId="5" fillId="0" borderId="23" xfId="18" applyNumberFormat="1" applyFont="1" applyBorder="1" applyAlignment="1">
      <alignment horizontal="center"/>
    </xf>
    <xf numFmtId="167" fontId="2" fillId="0" borderId="24" xfId="18" applyNumberFormat="1" applyFont="1" applyBorder="1" applyAlignment="1">
      <alignment horizontal="center"/>
    </xf>
    <xf numFmtId="3" fontId="2" fillId="0" borderId="26" xfId="18" applyNumberFormat="1" applyFont="1" applyBorder="1" applyAlignment="1">
      <alignment horizontal="center" vertical="center" wrapText="1"/>
    </xf>
    <xf numFmtId="167" fontId="2" fillId="0" borderId="26" xfId="18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7" fontId="2" fillId="0" borderId="27" xfId="18" applyNumberFormat="1" applyFont="1" applyBorder="1" applyAlignment="1">
      <alignment vertical="center" wrapText="1"/>
    </xf>
    <xf numFmtId="167" fontId="2" fillId="0" borderId="30" xfId="18" applyNumberFormat="1" applyFont="1" applyBorder="1" applyAlignment="1">
      <alignment vertical="center" wrapText="1"/>
    </xf>
    <xf numFmtId="171" fontId="2" fillId="0" borderId="31" xfId="18" applyNumberFormat="1" applyFont="1" applyBorder="1" applyAlignment="1">
      <alignment horizontal="center" vertical="center" wrapText="1"/>
    </xf>
    <xf numFmtId="3" fontId="2" fillId="0" borderId="31" xfId="18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3" fontId="2" fillId="0" borderId="28" xfId="18" applyNumberFormat="1" applyFont="1" applyBorder="1" applyAlignment="1">
      <alignment/>
    </xf>
    <xf numFmtId="170" fontId="3" fillId="0" borderId="24" xfId="18" applyNumberFormat="1" applyFont="1" applyBorder="1" applyAlignment="1">
      <alignment horizontal="right" indent="1"/>
    </xf>
    <xf numFmtId="167" fontId="3" fillId="0" borderId="24" xfId="18" applyNumberFormat="1" applyFont="1" applyBorder="1" applyAlignment="1">
      <alignment horizontal="right" indent="1"/>
    </xf>
    <xf numFmtId="167" fontId="2" fillId="0" borderId="23" xfId="18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167" fontId="5" fillId="0" borderId="23" xfId="18" applyNumberFormat="1" applyFont="1" applyBorder="1" applyAlignment="1">
      <alignment horizontal="right" indent="1"/>
    </xf>
    <xf numFmtId="170" fontId="5" fillId="0" borderId="23" xfId="18" applyNumberFormat="1" applyFont="1" applyBorder="1" applyAlignment="1">
      <alignment horizontal="right" indent="1"/>
    </xf>
    <xf numFmtId="3" fontId="5" fillId="0" borderId="23" xfId="18" applyNumberFormat="1" applyFont="1" applyBorder="1" applyAlignment="1">
      <alignment horizontal="center"/>
    </xf>
    <xf numFmtId="43" fontId="2" fillId="0" borderId="23" xfId="18" applyFont="1" applyBorder="1" applyAlignment="1">
      <alignment horizontal="right" indent="1"/>
    </xf>
    <xf numFmtId="43" fontId="2" fillId="0" borderId="24" xfId="18" applyFont="1" applyBorder="1" applyAlignment="1">
      <alignment horizontal="right" indent="1"/>
    </xf>
    <xf numFmtId="171" fontId="2" fillId="0" borderId="23" xfId="18" applyNumberFormat="1" applyFont="1" applyBorder="1" applyAlignment="1">
      <alignment horizontal="right" indent="1"/>
    </xf>
    <xf numFmtId="166" fontId="2" fillId="0" borderId="26" xfId="0" applyNumberFormat="1" applyFont="1" applyBorder="1" applyAlignment="1">
      <alignment/>
    </xf>
    <xf numFmtId="167" fontId="2" fillId="0" borderId="34" xfId="18" applyNumberFormat="1" applyFont="1" applyBorder="1" applyAlignment="1">
      <alignment horizontal="center"/>
    </xf>
    <xf numFmtId="167" fontId="2" fillId="0" borderId="24" xfId="18" applyNumberFormat="1" applyFont="1" applyBorder="1" applyAlignment="1">
      <alignment horizontal="right" indent="1"/>
    </xf>
    <xf numFmtId="171" fontId="5" fillId="0" borderId="23" xfId="18" applyNumberFormat="1" applyFont="1" applyBorder="1" applyAlignment="1">
      <alignment horizontal="right"/>
    </xf>
    <xf numFmtId="167" fontId="2" fillId="0" borderId="35" xfId="18" applyNumberFormat="1" applyFont="1" applyBorder="1" applyAlignment="1">
      <alignment horizontal="right" indent="1"/>
    </xf>
    <xf numFmtId="170" fontId="2" fillId="0" borderId="35" xfId="18" applyNumberFormat="1" applyFont="1" applyBorder="1" applyAlignment="1">
      <alignment horizontal="right" indent="1"/>
    </xf>
    <xf numFmtId="170" fontId="2" fillId="0" borderId="36" xfId="18" applyNumberFormat="1" applyFont="1" applyBorder="1" applyAlignment="1">
      <alignment horizontal="right" indent="1"/>
    </xf>
    <xf numFmtId="164" fontId="2" fillId="0" borderId="35" xfId="18" applyNumberFormat="1" applyFont="1" applyBorder="1" applyAlignment="1">
      <alignment horizontal="center"/>
    </xf>
    <xf numFmtId="171" fontId="2" fillId="0" borderId="35" xfId="18" applyNumberFormat="1" applyFont="1" applyBorder="1" applyAlignment="1">
      <alignment horizontal="right"/>
    </xf>
    <xf numFmtId="3" fontId="2" fillId="0" borderId="35" xfId="18" applyNumberFormat="1" applyFont="1" applyBorder="1" applyAlignment="1">
      <alignment horizontal="center"/>
    </xf>
    <xf numFmtId="171" fontId="2" fillId="0" borderId="35" xfId="18" applyNumberFormat="1" applyFont="1" applyBorder="1" applyAlignment="1">
      <alignment horizontal="center"/>
    </xf>
    <xf numFmtId="167" fontId="2" fillId="0" borderId="37" xfId="18" applyNumberFormat="1" applyFont="1" applyBorder="1" applyAlignment="1">
      <alignment horizontal="center"/>
    </xf>
    <xf numFmtId="3" fontId="2" fillId="0" borderId="38" xfId="18" applyNumberFormat="1" applyFont="1" applyBorder="1" applyAlignment="1">
      <alignment horizontal="center"/>
    </xf>
    <xf numFmtId="167" fontId="2" fillId="0" borderId="38" xfId="18" applyNumberFormat="1" applyFont="1" applyBorder="1" applyAlignment="1">
      <alignment/>
    </xf>
    <xf numFmtId="0" fontId="2" fillId="0" borderId="38" xfId="0" applyFont="1" applyBorder="1" applyAlignment="1">
      <alignment/>
    </xf>
    <xf numFmtId="167" fontId="2" fillId="0" borderId="34" xfId="18" applyNumberFormat="1" applyFont="1" applyBorder="1" applyAlignment="1">
      <alignment/>
    </xf>
    <xf numFmtId="167" fontId="2" fillId="0" borderId="39" xfId="18" applyNumberFormat="1" applyFont="1" applyBorder="1" applyAlignment="1">
      <alignment/>
    </xf>
    <xf numFmtId="167" fontId="2" fillId="0" borderId="30" xfId="18" applyNumberFormat="1" applyFont="1" applyBorder="1" applyAlignment="1">
      <alignment/>
    </xf>
    <xf numFmtId="164" fontId="3" fillId="0" borderId="40" xfId="18" applyNumberFormat="1" applyFont="1" applyBorder="1" applyAlignment="1">
      <alignment horizontal="center"/>
    </xf>
    <xf numFmtId="171" fontId="3" fillId="0" borderId="40" xfId="18" applyNumberFormat="1" applyFont="1" applyBorder="1" applyAlignment="1">
      <alignment horizontal="right"/>
    </xf>
    <xf numFmtId="171" fontId="3" fillId="0" borderId="40" xfId="18" applyNumberFormat="1" applyFont="1" applyBorder="1" applyAlignment="1">
      <alignment horizontal="center"/>
    </xf>
    <xf numFmtId="171" fontId="3" fillId="0" borderId="2" xfId="18" applyNumberFormat="1" applyFont="1" applyBorder="1" applyAlignment="1">
      <alignment horizontal="center"/>
    </xf>
    <xf numFmtId="171" fontId="3" fillId="0" borderId="13" xfId="18" applyNumberFormat="1" applyFont="1" applyBorder="1" applyAlignment="1">
      <alignment horizontal="center"/>
    </xf>
    <xf numFmtId="171" fontId="3" fillId="0" borderId="14" xfId="18" applyNumberFormat="1" applyFont="1" applyBorder="1" applyAlignment="1">
      <alignment horizontal="center"/>
    </xf>
    <xf numFmtId="167" fontId="3" fillId="0" borderId="13" xfId="18" applyNumberFormat="1" applyFont="1" applyBorder="1" applyAlignment="1">
      <alignment horizontal="center"/>
    </xf>
    <xf numFmtId="171" fontId="3" fillId="0" borderId="41" xfId="18" applyNumberFormat="1" applyFont="1" applyBorder="1" applyAlignment="1">
      <alignment horizontal="center"/>
    </xf>
    <xf numFmtId="171" fontId="3" fillId="0" borderId="3" xfId="18" applyNumberFormat="1" applyFont="1" applyBorder="1" applyAlignment="1">
      <alignment horizontal="center"/>
    </xf>
    <xf numFmtId="167" fontId="2" fillId="0" borderId="31" xfId="18" applyNumberFormat="1" applyFont="1" applyBorder="1" applyAlignment="1">
      <alignment horizontal="right" indent="1"/>
    </xf>
    <xf numFmtId="170" fontId="2" fillId="0" borderId="31" xfId="18" applyNumberFormat="1" applyFont="1" applyBorder="1" applyAlignment="1">
      <alignment horizontal="right" indent="1"/>
    </xf>
    <xf numFmtId="164" fontId="2" fillId="0" borderId="31" xfId="18" applyNumberFormat="1" applyFont="1" applyBorder="1" applyAlignment="1">
      <alignment horizontal="center"/>
    </xf>
    <xf numFmtId="170" fontId="2" fillId="0" borderId="17" xfId="18" applyNumberFormat="1" applyFont="1" applyBorder="1" applyAlignment="1">
      <alignment horizontal="right" indent="1"/>
    </xf>
    <xf numFmtId="171" fontId="2" fillId="0" borderId="31" xfId="18" applyNumberFormat="1" applyFont="1" applyBorder="1" applyAlignment="1">
      <alignment horizontal="right"/>
    </xf>
    <xf numFmtId="171" fontId="2" fillId="0" borderId="31" xfId="18" applyNumberFormat="1" applyFont="1" applyBorder="1" applyAlignment="1">
      <alignment horizontal="center"/>
    </xf>
    <xf numFmtId="3" fontId="2" fillId="0" borderId="31" xfId="18" applyNumberFormat="1" applyFont="1" applyBorder="1" applyAlignment="1">
      <alignment horizontal="center"/>
    </xf>
    <xf numFmtId="171" fontId="2" fillId="0" borderId="0" xfId="18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167" fontId="2" fillId="0" borderId="42" xfId="18" applyNumberFormat="1" applyFont="1" applyBorder="1" applyAlignment="1">
      <alignment/>
    </xf>
    <xf numFmtId="167" fontId="2" fillId="0" borderId="43" xfId="18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67" fontId="2" fillId="0" borderId="44" xfId="18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167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4" xfId="0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 horizontal="right"/>
    </xf>
    <xf numFmtId="171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167" fontId="2" fillId="0" borderId="0" xfId="18" applyNumberFormat="1" applyFont="1" applyBorder="1" applyAlignment="1">
      <alignment horizontal="center"/>
    </xf>
    <xf numFmtId="167" fontId="2" fillId="0" borderId="0" xfId="18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66" fontId="2" fillId="0" borderId="35" xfId="0" applyNumberFormat="1" applyFont="1" applyFill="1" applyBorder="1" applyAlignment="1">
      <alignment wrapText="1"/>
    </xf>
    <xf numFmtId="0" fontId="2" fillId="0" borderId="31" xfId="0" applyFont="1" applyBorder="1" applyAlignment="1">
      <alignment wrapText="1"/>
    </xf>
    <xf numFmtId="166" fontId="3" fillId="0" borderId="6" xfId="0" applyNumberFormat="1" applyFont="1" applyFill="1" applyBorder="1" applyAlignment="1">
      <alignment horizontal="center" vertical="center"/>
    </xf>
    <xf numFmtId="167" fontId="2" fillId="0" borderId="0" xfId="18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Continuous"/>
    </xf>
    <xf numFmtId="43" fontId="2" fillId="0" borderId="51" xfId="18" applyFont="1" applyBorder="1" applyAlignment="1">
      <alignment horizontal="center"/>
    </xf>
    <xf numFmtId="166" fontId="2" fillId="0" borderId="23" xfId="0" applyNumberFormat="1" applyFont="1" applyFill="1" applyBorder="1" applyAlignment="1">
      <alignment wrapText="1"/>
    </xf>
    <xf numFmtId="166" fontId="2" fillId="0" borderId="23" xfId="0" applyNumberFormat="1" applyFont="1" applyFill="1" applyBorder="1" applyAlignment="1">
      <alignment horizontal="left" wrapText="1"/>
    </xf>
    <xf numFmtId="166" fontId="2" fillId="0" borderId="23" xfId="0" applyNumberFormat="1" applyFont="1" applyFill="1" applyBorder="1" applyAlignment="1">
      <alignment horizontal="centerContinuous" wrapText="1"/>
    </xf>
    <xf numFmtId="164" fontId="2" fillId="0" borderId="0" xfId="0" applyNumberFormat="1" applyFont="1" applyAlignment="1">
      <alignment/>
    </xf>
    <xf numFmtId="166" fontId="5" fillId="0" borderId="23" xfId="0" applyNumberFormat="1" applyFont="1" applyFill="1" applyBorder="1" applyAlignment="1">
      <alignment wrapText="1"/>
    </xf>
    <xf numFmtId="167" fontId="5" fillId="0" borderId="24" xfId="18" applyNumberFormat="1" applyFont="1" applyBorder="1" applyAlignment="1">
      <alignment horizontal="center"/>
    </xf>
    <xf numFmtId="0" fontId="5" fillId="0" borderId="23" xfId="0" applyNumberFormat="1" applyFont="1" applyFill="1" applyBorder="1" applyAlignment="1">
      <alignment wrapText="1"/>
    </xf>
    <xf numFmtId="166" fontId="3" fillId="0" borderId="23" xfId="0" applyNumberFormat="1" applyFont="1" applyFill="1" applyBorder="1" applyAlignment="1">
      <alignment horizontal="centerContinuous" wrapText="1"/>
    </xf>
    <xf numFmtId="166" fontId="3" fillId="0" borderId="23" xfId="0" applyNumberFormat="1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3" fontId="2" fillId="0" borderId="27" xfId="18" applyNumberFormat="1" applyFont="1" applyBorder="1" applyAlignment="1">
      <alignment/>
    </xf>
    <xf numFmtId="167" fontId="2" fillId="0" borderId="24" xfId="18" applyNumberFormat="1" applyFont="1" applyBorder="1" applyAlignment="1">
      <alignment/>
    </xf>
    <xf numFmtId="167" fontId="5" fillId="0" borderId="24" xfId="18" applyNumberFormat="1" applyFont="1" applyBorder="1" applyAlignment="1">
      <alignment horizontal="right" indent="1"/>
    </xf>
    <xf numFmtId="166" fontId="3" fillId="0" borderId="2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 wrapText="1"/>
    </xf>
    <xf numFmtId="167" fontId="2" fillId="0" borderId="36" xfId="18" applyNumberFormat="1" applyFont="1" applyBorder="1" applyAlignment="1">
      <alignment horizontal="right" indent="1"/>
    </xf>
    <xf numFmtId="49" fontId="2" fillId="0" borderId="35" xfId="0" applyNumberFormat="1" applyFont="1" applyBorder="1" applyAlignment="1">
      <alignment horizontal="center"/>
    </xf>
    <xf numFmtId="166" fontId="3" fillId="0" borderId="40" xfId="0" applyNumberFormat="1" applyFont="1" applyFill="1" applyBorder="1" applyAlignment="1">
      <alignment horizontal="center" wrapText="1"/>
    </xf>
    <xf numFmtId="164" fontId="3" fillId="0" borderId="52" xfId="18" applyNumberFormat="1" applyFont="1" applyBorder="1" applyAlignment="1">
      <alignment horizontal="center"/>
    </xf>
    <xf numFmtId="171" fontId="2" fillId="0" borderId="0" xfId="0" applyNumberFormat="1" applyFont="1" applyAlignment="1">
      <alignment/>
    </xf>
    <xf numFmtId="166" fontId="2" fillId="0" borderId="31" xfId="0" applyNumberFormat="1" applyFont="1" applyFill="1" applyBorder="1" applyAlignment="1">
      <alignment wrapText="1"/>
    </xf>
    <xf numFmtId="167" fontId="2" fillId="0" borderId="17" xfId="18" applyNumberFormat="1" applyFont="1" applyBorder="1" applyAlignment="1">
      <alignment horizontal="right" indent="1"/>
    </xf>
    <xf numFmtId="0" fontId="2" fillId="0" borderId="35" xfId="0" applyFont="1" applyBorder="1" applyAlignment="1">
      <alignment wrapText="1"/>
    </xf>
    <xf numFmtId="167" fontId="2" fillId="0" borderId="36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167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4" xfId="0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171" fontId="2" fillId="0" borderId="55" xfId="0" applyNumberFormat="1" applyFont="1" applyBorder="1" applyAlignment="1">
      <alignment/>
    </xf>
    <xf numFmtId="167" fontId="2" fillId="0" borderId="48" xfId="18" applyNumberFormat="1" applyFont="1" applyBorder="1" applyAlignment="1">
      <alignment/>
    </xf>
    <xf numFmtId="167" fontId="2" fillId="0" borderId="48" xfId="18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40" xfId="0" applyFont="1" applyBorder="1" applyAlignment="1">
      <alignment/>
    </xf>
    <xf numFmtId="164" fontId="3" fillId="0" borderId="52" xfId="0" applyNumberFormat="1" applyFont="1" applyBorder="1" applyAlignment="1">
      <alignment/>
    </xf>
    <xf numFmtId="167" fontId="3" fillId="0" borderId="14" xfId="18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167" fontId="2" fillId="0" borderId="39" xfId="18" applyNumberFormat="1" applyFont="1" applyBorder="1" applyAlignment="1">
      <alignment horizontal="center"/>
    </xf>
    <xf numFmtId="167" fontId="2" fillId="0" borderId="28" xfId="18" applyNumberFormat="1" applyFont="1" applyBorder="1" applyAlignment="1">
      <alignment horizontal="center"/>
    </xf>
    <xf numFmtId="171" fontId="2" fillId="0" borderId="4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39" xfId="0" applyFont="1" applyBorder="1" applyAlignment="1">
      <alignment/>
    </xf>
    <xf numFmtId="167" fontId="2" fillId="0" borderId="49" xfId="18" applyNumberFormat="1" applyFont="1" applyBorder="1" applyAlignment="1">
      <alignment/>
    </xf>
    <xf numFmtId="167" fontId="2" fillId="0" borderId="49" xfId="18" applyNumberFormat="1" applyFont="1" applyBorder="1" applyAlignment="1">
      <alignment horizontal="center"/>
    </xf>
    <xf numFmtId="171" fontId="2" fillId="0" borderId="49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2" fillId="0" borderId="23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0" fontId="2" fillId="0" borderId="48" xfId="0" applyFont="1" applyBorder="1" applyAlignment="1">
      <alignment vertical="center" wrapText="1"/>
    </xf>
    <xf numFmtId="43" fontId="2" fillId="0" borderId="48" xfId="18" applyNumberFormat="1" applyFont="1" applyBorder="1" applyAlignment="1">
      <alignment/>
    </xf>
    <xf numFmtId="171" fontId="3" fillId="0" borderId="50" xfId="18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8" xfId="0" applyFon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2" fillId="0" borderId="48" xfId="0" applyNumberFormat="1" applyFont="1" applyBorder="1" applyAlignment="1">
      <alignment/>
    </xf>
    <xf numFmtId="43" fontId="3" fillId="0" borderId="40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164" fontId="2" fillId="0" borderId="27" xfId="0" applyNumberFormat="1" applyFont="1" applyBorder="1" applyAlignment="1">
      <alignment/>
    </xf>
    <xf numFmtId="43" fontId="2" fillId="0" borderId="27" xfId="0" applyNumberFormat="1" applyFont="1" applyBorder="1" applyAlignment="1">
      <alignment/>
    </xf>
    <xf numFmtId="0" fontId="2" fillId="0" borderId="34" xfId="0" applyFont="1" applyBorder="1" applyAlignment="1">
      <alignment/>
    </xf>
    <xf numFmtId="49" fontId="2" fillId="0" borderId="26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3" fontId="2" fillId="0" borderId="28" xfId="0" applyNumberFormat="1" applyFont="1" applyBorder="1" applyAlignment="1">
      <alignment/>
    </xf>
    <xf numFmtId="0" fontId="2" fillId="0" borderId="13" xfId="0" applyFont="1" applyBorder="1" applyAlignment="1">
      <alignment/>
    </xf>
    <xf numFmtId="166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1" fontId="3" fillId="0" borderId="0" xfId="18" applyNumberFormat="1" applyFont="1" applyBorder="1" applyAlignment="1">
      <alignment horizontal="center"/>
    </xf>
    <xf numFmtId="167" fontId="3" fillId="0" borderId="0" xfId="18" applyNumberFormat="1" applyFont="1" applyAlignment="1">
      <alignment/>
    </xf>
    <xf numFmtId="167" fontId="3" fillId="0" borderId="0" xfId="18" applyNumberFormat="1" applyFont="1" applyBorder="1" applyAlignment="1">
      <alignment/>
    </xf>
    <xf numFmtId="164" fontId="3" fillId="0" borderId="0" xfId="0" applyNumberFormat="1" applyFont="1" applyAlignment="1">
      <alignment/>
    </xf>
    <xf numFmtId="167" fontId="5" fillId="0" borderId="48" xfId="18" applyNumberFormat="1" applyFont="1" applyBorder="1" applyAlignment="1">
      <alignment horizontal="center"/>
    </xf>
    <xf numFmtId="167" fontId="5" fillId="0" borderId="28" xfId="18" applyNumberFormat="1" applyFont="1" applyBorder="1" applyAlignment="1">
      <alignment horizontal="center"/>
    </xf>
    <xf numFmtId="164" fontId="5" fillId="0" borderId="27" xfId="0" applyNumberFormat="1" applyFont="1" applyBorder="1" applyAlignment="1">
      <alignment/>
    </xf>
    <xf numFmtId="0" fontId="5" fillId="0" borderId="26" xfId="0" applyFont="1" applyBorder="1" applyAlignment="1">
      <alignment/>
    </xf>
    <xf numFmtId="167" fontId="2" fillId="0" borderId="55" xfId="18" applyNumberFormat="1" applyFont="1" applyBorder="1" applyAlignment="1">
      <alignment/>
    </xf>
    <xf numFmtId="167" fontId="2" fillId="0" borderId="55" xfId="18" applyNumberFormat="1" applyFont="1" applyBorder="1" applyAlignment="1">
      <alignment horizontal="center"/>
    </xf>
    <xf numFmtId="0" fontId="2" fillId="0" borderId="55" xfId="0" applyFont="1" applyBorder="1" applyAlignment="1">
      <alignment/>
    </xf>
    <xf numFmtId="171" fontId="2" fillId="0" borderId="28" xfId="0" applyNumberFormat="1" applyFont="1" applyBorder="1" applyAlignment="1">
      <alignment/>
    </xf>
    <xf numFmtId="167" fontId="2" fillId="0" borderId="29" xfId="18" applyNumberFormat="1" applyFont="1" applyBorder="1" applyAlignment="1">
      <alignment horizontal="center"/>
    </xf>
    <xf numFmtId="43" fontId="2" fillId="0" borderId="55" xfId="18" applyNumberFormat="1" applyFont="1" applyBorder="1" applyAlignment="1">
      <alignment horizontal="center"/>
    </xf>
    <xf numFmtId="43" fontId="2" fillId="0" borderId="61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9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166" fontId="2" fillId="0" borderId="6" xfId="0" applyNumberFormat="1" applyFont="1" applyFill="1" applyBorder="1" applyAlignment="1">
      <alignment wrapText="1"/>
    </xf>
    <xf numFmtId="166" fontId="2" fillId="0" borderId="23" xfId="0" applyNumberFormat="1" applyFont="1" applyFill="1" applyBorder="1" applyAlignment="1">
      <alignment horizontal="left" vertical="center" wrapText="1"/>
    </xf>
    <xf numFmtId="164" fontId="2" fillId="0" borderId="39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171" fontId="2" fillId="0" borderId="0" xfId="0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7" fontId="3" fillId="0" borderId="0" xfId="18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7" fontId="2" fillId="0" borderId="8" xfId="18" applyNumberFormat="1" applyFont="1" applyBorder="1" applyAlignment="1">
      <alignment horizontal="right" indent="1"/>
    </xf>
    <xf numFmtId="170" fontId="2" fillId="0" borderId="6" xfId="18" applyNumberFormat="1" applyFont="1" applyBorder="1" applyAlignment="1">
      <alignment horizontal="right" indent="1"/>
    </xf>
    <xf numFmtId="167" fontId="2" fillId="0" borderId="6" xfId="18" applyNumberFormat="1" applyFont="1" applyBorder="1" applyAlignment="1">
      <alignment horizontal="right" indent="1"/>
    </xf>
    <xf numFmtId="164" fontId="2" fillId="0" borderId="6" xfId="18" applyNumberFormat="1" applyFont="1" applyBorder="1" applyAlignment="1">
      <alignment horizontal="center"/>
    </xf>
    <xf numFmtId="170" fontId="2" fillId="0" borderId="8" xfId="18" applyNumberFormat="1" applyFont="1" applyBorder="1" applyAlignment="1">
      <alignment horizontal="right" indent="1"/>
    </xf>
    <xf numFmtId="171" fontId="2" fillId="0" borderId="6" xfId="18" applyNumberFormat="1" applyFont="1" applyBorder="1" applyAlignment="1">
      <alignment horizontal="right"/>
    </xf>
    <xf numFmtId="3" fontId="2" fillId="0" borderId="6" xfId="18" applyNumberFormat="1" applyFont="1" applyBorder="1" applyAlignment="1">
      <alignment horizontal="center"/>
    </xf>
    <xf numFmtId="171" fontId="2" fillId="0" borderId="6" xfId="18" applyNumberFormat="1" applyFont="1" applyBorder="1" applyAlignment="1">
      <alignment horizontal="center"/>
    </xf>
    <xf numFmtId="167" fontId="2" fillId="0" borderId="7" xfId="18" applyNumberFormat="1" applyFont="1" applyBorder="1" applyAlignment="1">
      <alignment horizontal="center"/>
    </xf>
    <xf numFmtId="3" fontId="2" fillId="0" borderId="62" xfId="18" applyNumberFormat="1" applyFont="1" applyBorder="1" applyAlignment="1">
      <alignment horizontal="center"/>
    </xf>
    <xf numFmtId="167" fontId="2" fillId="0" borderId="61" xfId="18" applyNumberFormat="1" applyFont="1" applyBorder="1" applyAlignment="1">
      <alignment horizontal="center"/>
    </xf>
    <xf numFmtId="167" fontId="2" fillId="0" borderId="62" xfId="18" applyNumberFormat="1" applyFont="1" applyBorder="1" applyAlignment="1">
      <alignment/>
    </xf>
    <xf numFmtId="0" fontId="2" fillId="0" borderId="62" xfId="0" applyFont="1" applyBorder="1" applyAlignment="1">
      <alignment/>
    </xf>
    <xf numFmtId="167" fontId="2" fillId="0" borderId="61" xfId="18" applyNumberFormat="1" applyFont="1" applyBorder="1" applyAlignment="1">
      <alignment/>
    </xf>
    <xf numFmtId="167" fontId="2" fillId="0" borderId="8" xfId="18" applyNumberFormat="1" applyFont="1" applyBorder="1" applyAlignment="1">
      <alignment/>
    </xf>
    <xf numFmtId="167" fontId="2" fillId="0" borderId="54" xfId="18" applyNumberFormat="1" applyFont="1" applyBorder="1" applyAlignment="1">
      <alignment/>
    </xf>
    <xf numFmtId="0" fontId="2" fillId="0" borderId="40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166" fontId="2" fillId="0" borderId="23" xfId="0" applyNumberFormat="1" applyFont="1" applyFill="1" applyBorder="1" applyAlignment="1">
      <alignment horizontal="left" wrapText="1"/>
    </xf>
    <xf numFmtId="49" fontId="3" fillId="0" borderId="50" xfId="0" applyNumberFormat="1" applyFont="1" applyBorder="1" applyAlignment="1">
      <alignment horizontal="center" wrapText="1"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/>
    </xf>
    <xf numFmtId="167" fontId="3" fillId="0" borderId="50" xfId="18" applyNumberFormat="1" applyFont="1" applyBorder="1" applyAlignment="1">
      <alignment horizontal="center"/>
    </xf>
    <xf numFmtId="167" fontId="3" fillId="0" borderId="50" xfId="18" applyNumberFormat="1" applyFont="1" applyBorder="1" applyAlignment="1">
      <alignment/>
    </xf>
    <xf numFmtId="164" fontId="3" fillId="0" borderId="50" xfId="0" applyNumberFormat="1" applyFont="1" applyBorder="1" applyAlignment="1">
      <alignment/>
    </xf>
    <xf numFmtId="167" fontId="2" fillId="0" borderId="63" xfId="18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72" fontId="3" fillId="0" borderId="50" xfId="0" applyNumberFormat="1" applyFont="1" applyBorder="1" applyAlignment="1">
      <alignment/>
    </xf>
    <xf numFmtId="167" fontId="3" fillId="0" borderId="41" xfId="18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6" fontId="2" fillId="0" borderId="27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6" fontId="2" fillId="0" borderId="43" xfId="0" applyNumberFormat="1" applyFont="1" applyBorder="1" applyAlignment="1">
      <alignment/>
    </xf>
    <xf numFmtId="174" fontId="2" fillId="0" borderId="36" xfId="18" applyNumberFormat="1" applyFont="1" applyBorder="1" applyAlignment="1">
      <alignment horizontal="center"/>
    </xf>
    <xf numFmtId="172" fontId="3" fillId="0" borderId="14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3" fontId="3" fillId="0" borderId="11" xfId="18" applyFont="1" applyBorder="1" applyAlignment="1">
      <alignment horizontal="center" vertical="center" wrapText="1"/>
    </xf>
    <xf numFmtId="43" fontId="3" fillId="0" borderId="12" xfId="18" applyFont="1" applyBorder="1" applyAlignment="1">
      <alignment horizontal="center" vertical="center" wrapText="1"/>
    </xf>
    <xf numFmtId="43" fontId="3" fillId="0" borderId="9" xfId="18" applyFont="1" applyBorder="1" applyAlignment="1">
      <alignment horizontal="center" vertical="center" wrapText="1"/>
    </xf>
    <xf numFmtId="166" fontId="3" fillId="0" borderId="60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7" fontId="2" fillId="0" borderId="0" xfId="18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43" fontId="3" fillId="0" borderId="5" xfId="18" applyFont="1" applyBorder="1" applyAlignment="1">
      <alignment horizontal="center"/>
    </xf>
    <xf numFmtId="43" fontId="3" fillId="0" borderId="4" xfId="18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3" fillId="0" borderId="60" xfId="18" applyFont="1" applyBorder="1" applyAlignment="1">
      <alignment horizontal="center" vertical="center" wrapText="1"/>
    </xf>
    <xf numFmtId="43" fontId="3" fillId="0" borderId="5" xfId="18" applyFont="1" applyBorder="1" applyAlignment="1">
      <alignment horizontal="center" vertical="center" wrapText="1"/>
    </xf>
    <xf numFmtId="43" fontId="3" fillId="0" borderId="4" xfId="18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166" fontId="2" fillId="0" borderId="35" xfId="0" applyNumberFormat="1" applyFont="1" applyFill="1" applyBorder="1" applyAlignment="1">
      <alignment wrapText="1"/>
    </xf>
    <xf numFmtId="0" fontId="2" fillId="0" borderId="31" xfId="0" applyFont="1" applyBorder="1" applyAlignment="1">
      <alignment wrapText="1"/>
    </xf>
    <xf numFmtId="171" fontId="2" fillId="0" borderId="35" xfId="18" applyNumberFormat="1" applyFont="1" applyBorder="1" applyAlignment="1">
      <alignment horizontal="center" vertical="center" wrapText="1"/>
    </xf>
    <xf numFmtId="171" fontId="2" fillId="0" borderId="31" xfId="18" applyNumberFormat="1" applyFont="1" applyBorder="1" applyAlignment="1">
      <alignment horizontal="center" vertical="center" wrapText="1"/>
    </xf>
    <xf numFmtId="3" fontId="2" fillId="0" borderId="35" xfId="18" applyNumberFormat="1" applyFont="1" applyBorder="1" applyAlignment="1">
      <alignment horizontal="center" vertical="center" wrapText="1"/>
    </xf>
    <xf numFmtId="3" fontId="2" fillId="0" borderId="31" xfId="18" applyNumberFormat="1" applyFont="1" applyBorder="1" applyAlignment="1">
      <alignment horizontal="center" vertical="center" wrapText="1"/>
    </xf>
    <xf numFmtId="167" fontId="2" fillId="0" borderId="37" xfId="18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2" fillId="0" borderId="26" xfId="18" applyNumberFormat="1" applyFont="1" applyBorder="1" applyAlignment="1">
      <alignment horizontal="center" vertical="center" wrapText="1"/>
    </xf>
    <xf numFmtId="167" fontId="2" fillId="0" borderId="27" xfId="18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7" fontId="2" fillId="0" borderId="26" xfId="18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7" fontId="2" fillId="0" borderId="27" xfId="18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67" fontId="2" fillId="0" borderId="28" xfId="18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167" fontId="2" fillId="0" borderId="48" xfId="18" applyNumberFormat="1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167" fontId="2" fillId="0" borderId="38" xfId="18" applyNumberFormat="1" applyFont="1" applyBorder="1" applyAlignment="1">
      <alignment vertical="center" wrapText="1"/>
    </xf>
    <xf numFmtId="167" fontId="2" fillId="0" borderId="42" xfId="18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9"/>
  <sheetViews>
    <sheetView tabSelected="1" workbookViewId="0" topLeftCell="AQ1">
      <selection activeCell="AY6" sqref="AY6"/>
    </sheetView>
  </sheetViews>
  <sheetFormatPr defaultColWidth="9.00390625" defaultRowHeight="12.75"/>
  <cols>
    <col min="1" max="1" width="28.75390625" style="1" customWidth="1"/>
    <col min="2" max="2" width="57.2539062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18.25390625" style="2" hidden="1" customWidth="1"/>
    <col min="38" max="38" width="16.75390625" style="2" hidden="1" customWidth="1"/>
    <col min="39" max="39" width="12.75390625" style="2" hidden="1" customWidth="1"/>
    <col min="40" max="40" width="13.125" style="2" hidden="1" customWidth="1"/>
    <col min="41" max="41" width="16.75390625" style="2" hidden="1" customWidth="1"/>
    <col min="42" max="42" width="15.125" style="2" hidden="1" customWidth="1"/>
    <col min="43" max="43" width="0.12890625" style="2" customWidth="1"/>
    <col min="44" max="44" width="16.75390625" style="2" hidden="1" customWidth="1"/>
    <col min="45" max="45" width="16.75390625" style="2" customWidth="1"/>
    <col min="46" max="46" width="20.125" style="2" hidden="1" customWidth="1"/>
    <col min="47" max="47" width="11.75390625" style="2" customWidth="1"/>
    <col min="48" max="48" width="15.375" style="2" customWidth="1"/>
    <col min="49" max="49" width="15.00390625" style="2" customWidth="1"/>
    <col min="50" max="50" width="17.75390625" style="2" customWidth="1"/>
    <col min="51" max="51" width="11.875" style="2" bestFit="1" customWidth="1"/>
    <col min="52" max="16384" width="9.125" style="2" customWidth="1"/>
  </cols>
  <sheetData>
    <row r="1" ht="21" customHeight="1">
      <c r="AQ1" s="243"/>
    </row>
    <row r="2" spans="43:47" ht="21" customHeight="1">
      <c r="AQ2" s="243"/>
      <c r="AS2" s="307" t="s">
        <v>149</v>
      </c>
      <c r="AT2" s="307"/>
      <c r="AU2" s="307"/>
    </row>
    <row r="3" spans="43:47" ht="19.5" customHeight="1">
      <c r="AQ3" s="244"/>
      <c r="AR3" s="245"/>
      <c r="AS3" s="307" t="s">
        <v>150</v>
      </c>
      <c r="AT3" s="307"/>
      <c r="AU3" s="307"/>
    </row>
    <row r="4" spans="43:49" ht="19.5" customHeight="1">
      <c r="AQ4" s="244"/>
      <c r="AR4" s="245"/>
      <c r="AS4" s="307" t="s">
        <v>175</v>
      </c>
      <c r="AT4" s="307"/>
      <c r="AU4" s="307"/>
      <c r="AW4" s="282" t="s">
        <v>177</v>
      </c>
    </row>
    <row r="5" spans="1:50" ht="19.5" customHeight="1">
      <c r="A5" s="289" t="s">
        <v>152</v>
      </c>
      <c r="B5" s="281"/>
      <c r="AQ5" s="244"/>
      <c r="AR5" s="245"/>
      <c r="AS5" s="281"/>
      <c r="AT5" s="281"/>
      <c r="AW5" s="313" t="s">
        <v>156</v>
      </c>
      <c r="AX5" s="313"/>
    </row>
    <row r="6" spans="1:50" ht="19.5" customHeight="1">
      <c r="A6" s="289" t="s">
        <v>153</v>
      </c>
      <c r="B6" s="281"/>
      <c r="F6" s="4"/>
      <c r="G6" s="4"/>
      <c r="L6" s="391" t="s">
        <v>125</v>
      </c>
      <c r="M6" s="391"/>
      <c r="AK6" s="392"/>
      <c r="AL6" s="392"/>
      <c r="AQ6" s="244"/>
      <c r="AR6" s="245"/>
      <c r="AS6" s="281"/>
      <c r="AT6" s="281"/>
      <c r="AW6" s="281" t="s">
        <v>146</v>
      </c>
      <c r="AX6" s="281"/>
    </row>
    <row r="7" spans="1:50" ht="19.5" customHeight="1">
      <c r="A7" s="289" t="s">
        <v>154</v>
      </c>
      <c r="B7" s="281"/>
      <c r="F7" s="4"/>
      <c r="G7" s="4"/>
      <c r="L7" s="185"/>
      <c r="M7" s="185"/>
      <c r="AK7" s="1"/>
      <c r="AL7" s="1"/>
      <c r="AQ7" s="244"/>
      <c r="AR7" s="245"/>
      <c r="AS7" s="281"/>
      <c r="AT7" s="281"/>
      <c r="AW7" s="281" t="s">
        <v>157</v>
      </c>
      <c r="AX7" s="281"/>
    </row>
    <row r="8" spans="1:51" ht="19.5" customHeight="1">
      <c r="A8" s="289" t="s">
        <v>155</v>
      </c>
      <c r="B8" s="281"/>
      <c r="F8" s="4"/>
      <c r="G8" s="4"/>
      <c r="L8" s="185"/>
      <c r="M8" s="185"/>
      <c r="AK8" s="1"/>
      <c r="AL8" s="1"/>
      <c r="AQ8" s="244"/>
      <c r="AR8" s="245"/>
      <c r="AS8" s="281"/>
      <c r="AT8" s="281"/>
      <c r="AW8" s="289" t="s">
        <v>151</v>
      </c>
      <c r="AX8" s="289"/>
      <c r="AY8" s="288"/>
    </row>
    <row r="9" spans="2:46" ht="19.5" customHeight="1">
      <c r="B9" s="1"/>
      <c r="F9" s="4"/>
      <c r="G9" s="4"/>
      <c r="L9" s="185"/>
      <c r="M9" s="185"/>
      <c r="AK9" s="1"/>
      <c r="AL9" s="1"/>
      <c r="AQ9" s="244"/>
      <c r="AR9" s="245"/>
      <c r="AS9" s="281"/>
      <c r="AT9" s="281"/>
    </row>
    <row r="10" spans="1:44" ht="15.75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9"/>
      <c r="M10" s="9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7"/>
      <c r="AM10" s="186"/>
      <c r="AN10" s="186"/>
      <c r="AO10" s="187"/>
      <c r="AP10" s="187"/>
      <c r="AQ10" s="187"/>
      <c r="AR10" s="187"/>
    </row>
    <row r="11" spans="1:46" ht="15.75" customHeight="1">
      <c r="A11" s="186" t="s">
        <v>167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311"/>
      <c r="AT11" s="311"/>
    </row>
    <row r="12" spans="2:46" ht="15" customHeight="1" hidden="1">
      <c r="B12" s="396" t="s">
        <v>126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1"/>
      <c r="S12" s="1"/>
      <c r="T12" s="1"/>
      <c r="U12" s="1"/>
      <c r="V12" s="185"/>
      <c r="W12" s="185"/>
      <c r="X12" s="1"/>
      <c r="Y12" s="1"/>
      <c r="Z12" s="1"/>
      <c r="AA12" s="1"/>
      <c r="AB12" s="1"/>
      <c r="AC12" s="18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5" customHeight="1" hidden="1">
      <c r="B13" s="1"/>
      <c r="C13" s="1"/>
      <c r="D13" s="1"/>
      <c r="E13" s="1"/>
      <c r="F13" s="185"/>
      <c r="G13" s="185"/>
      <c r="H13" s="1"/>
      <c r="I13" s="1"/>
      <c r="J13" s="1"/>
      <c r="K13" s="1"/>
      <c r="L13" s="1"/>
      <c r="M13" s="185"/>
      <c r="N13" s="5"/>
      <c r="O13" s="5"/>
      <c r="P13" s="5"/>
      <c r="Q13" s="5"/>
      <c r="R13" s="5"/>
      <c r="S13" s="1"/>
      <c r="T13" s="1"/>
      <c r="U13" s="1"/>
      <c r="V13" s="185"/>
      <c r="W13" s="185"/>
      <c r="X13" s="1"/>
      <c r="Y13" s="1"/>
      <c r="Z13" s="1"/>
      <c r="AA13" s="1"/>
      <c r="AB13" s="1"/>
      <c r="AC13" s="185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2:46" ht="16.5" thickBot="1">
      <c r="B14" s="309"/>
      <c r="C14" s="1"/>
      <c r="D14" s="6"/>
      <c r="E14" s="6"/>
      <c r="F14" s="6"/>
      <c r="G14" s="6"/>
      <c r="H14" s="6"/>
      <c r="I14" s="7"/>
      <c r="J14" s="310"/>
      <c r="K14" s="7" t="s">
        <v>0</v>
      </c>
      <c r="L14" s="7"/>
      <c r="M14" s="7"/>
      <c r="N14" s="7"/>
      <c r="O14" s="7"/>
      <c r="S14" s="1"/>
      <c r="T14" s="1"/>
      <c r="U14" s="1"/>
      <c r="V14" s="185"/>
      <c r="W14" s="185"/>
      <c r="X14" s="1"/>
      <c r="Y14" s="1"/>
      <c r="Z14" s="1"/>
      <c r="AA14" s="1"/>
      <c r="AB14" s="1"/>
      <c r="AC14" s="185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 t="s">
        <v>0</v>
      </c>
      <c r="AS14" s="1"/>
      <c r="AT14" s="1"/>
    </row>
    <row r="15" spans="1:50" ht="15.75" customHeight="1" thickBot="1">
      <c r="A15" s="263"/>
      <c r="B15" s="397" t="s">
        <v>3</v>
      </c>
      <c r="C15" s="400"/>
      <c r="D15" s="401"/>
      <c r="E15" s="10" t="s">
        <v>4</v>
      </c>
      <c r="F15" s="11"/>
      <c r="G15" s="12"/>
      <c r="H15" s="393" t="s">
        <v>5</v>
      </c>
      <c r="I15" s="393" t="s">
        <v>6</v>
      </c>
      <c r="J15" s="13"/>
      <c r="K15" s="10"/>
      <c r="L15" s="406" t="s">
        <v>7</v>
      </c>
      <c r="M15" s="407"/>
      <c r="N15" s="408"/>
      <c r="O15" s="383" t="s">
        <v>8</v>
      </c>
      <c r="P15" s="386" t="s">
        <v>9</v>
      </c>
      <c r="Q15" s="389" t="s">
        <v>10</v>
      </c>
      <c r="R15" s="386" t="s">
        <v>11</v>
      </c>
      <c r="S15" s="393" t="s">
        <v>12</v>
      </c>
      <c r="T15" s="393" t="s">
        <v>13</v>
      </c>
      <c r="U15" s="393" t="s">
        <v>14</v>
      </c>
      <c r="V15" s="369" t="s">
        <v>15</v>
      </c>
      <c r="W15" s="379"/>
      <c r="X15" s="369" t="s">
        <v>2</v>
      </c>
      <c r="Y15" s="411"/>
      <c r="Z15" s="369" t="s">
        <v>16</v>
      </c>
      <c r="AA15" s="370"/>
      <c r="AB15" s="369" t="s">
        <v>17</v>
      </c>
      <c r="AC15" s="370"/>
      <c r="AD15" s="369" t="s">
        <v>18</v>
      </c>
      <c r="AE15" s="370"/>
      <c r="AF15" s="369" t="s">
        <v>19</v>
      </c>
      <c r="AG15" s="370"/>
      <c r="AH15" s="14" t="s">
        <v>20</v>
      </c>
      <c r="AI15" s="369" t="s">
        <v>21</v>
      </c>
      <c r="AJ15" s="370"/>
      <c r="AK15" s="369" t="s">
        <v>131</v>
      </c>
      <c r="AL15" s="370"/>
      <c r="AM15" s="369" t="s">
        <v>22</v>
      </c>
      <c r="AN15" s="370"/>
      <c r="AO15" s="393" t="s">
        <v>132</v>
      </c>
      <c r="AP15" s="393" t="s">
        <v>133</v>
      </c>
      <c r="AQ15" s="369" t="s">
        <v>136</v>
      </c>
      <c r="AR15" s="440" t="s">
        <v>140</v>
      </c>
      <c r="AS15" s="435" t="s">
        <v>165</v>
      </c>
      <c r="AT15" s="252"/>
      <c r="AU15" s="283"/>
      <c r="AV15" s="283"/>
      <c r="AW15" s="283"/>
      <c r="AX15" s="283"/>
    </row>
    <row r="16" spans="1:50" ht="32.25" thickBot="1">
      <c r="A16" s="16" t="s">
        <v>23</v>
      </c>
      <c r="B16" s="398"/>
      <c r="C16" s="375" t="s">
        <v>24</v>
      </c>
      <c r="D16" s="376"/>
      <c r="E16" s="18"/>
      <c r="F16" s="18"/>
      <c r="G16" s="19"/>
      <c r="H16" s="402"/>
      <c r="I16" s="404"/>
      <c r="J16" s="21"/>
      <c r="K16" s="15"/>
      <c r="L16" s="380"/>
      <c r="M16" s="381"/>
      <c r="N16" s="382"/>
      <c r="O16" s="384"/>
      <c r="P16" s="387"/>
      <c r="Q16" s="390"/>
      <c r="R16" s="387"/>
      <c r="S16" s="394"/>
      <c r="T16" s="394"/>
      <c r="U16" s="394"/>
      <c r="V16" s="409"/>
      <c r="W16" s="410"/>
      <c r="X16" s="412"/>
      <c r="Y16" s="413"/>
      <c r="Z16" s="371"/>
      <c r="AA16" s="372"/>
      <c r="AB16" s="371"/>
      <c r="AC16" s="372"/>
      <c r="AD16" s="371"/>
      <c r="AE16" s="372"/>
      <c r="AF16" s="371"/>
      <c r="AG16" s="372"/>
      <c r="AH16" s="27" t="s">
        <v>25</v>
      </c>
      <c r="AI16" s="371"/>
      <c r="AJ16" s="372"/>
      <c r="AK16" s="371"/>
      <c r="AL16" s="372"/>
      <c r="AM16" s="371"/>
      <c r="AN16" s="372"/>
      <c r="AO16" s="394"/>
      <c r="AP16" s="394"/>
      <c r="AQ16" s="371"/>
      <c r="AR16" s="441"/>
      <c r="AS16" s="436"/>
      <c r="AT16" s="25" t="s">
        <v>141</v>
      </c>
      <c r="AU16" s="25" t="s">
        <v>127</v>
      </c>
      <c r="AV16" s="25" t="s">
        <v>28</v>
      </c>
      <c r="AW16" s="25" t="s">
        <v>29</v>
      </c>
      <c r="AX16" s="25" t="s">
        <v>128</v>
      </c>
    </row>
    <row r="17" spans="1:50" ht="14.25" customHeight="1" thickBot="1">
      <c r="A17" s="232"/>
      <c r="B17" s="398"/>
      <c r="C17" s="189" t="s">
        <v>26</v>
      </c>
      <c r="D17" s="29"/>
      <c r="E17" s="15" t="s">
        <v>27</v>
      </c>
      <c r="F17" s="15" t="s">
        <v>28</v>
      </c>
      <c r="G17" s="16" t="s">
        <v>29</v>
      </c>
      <c r="H17" s="402"/>
      <c r="I17" s="404"/>
      <c r="J17" s="30"/>
      <c r="K17" s="31"/>
      <c r="L17" s="389" t="s">
        <v>8</v>
      </c>
      <c r="M17" s="31" t="s">
        <v>30</v>
      </c>
      <c r="N17" s="377" t="s">
        <v>31</v>
      </c>
      <c r="O17" s="384"/>
      <c r="P17" s="387"/>
      <c r="Q17" s="390"/>
      <c r="R17" s="387"/>
      <c r="S17" s="394"/>
      <c r="T17" s="394"/>
      <c r="U17" s="394"/>
      <c r="V17" s="409"/>
      <c r="W17" s="410"/>
      <c r="X17" s="412"/>
      <c r="Y17" s="413"/>
      <c r="Z17" s="371"/>
      <c r="AA17" s="372"/>
      <c r="AB17" s="371"/>
      <c r="AC17" s="372"/>
      <c r="AD17" s="371"/>
      <c r="AE17" s="372"/>
      <c r="AF17" s="371"/>
      <c r="AG17" s="372"/>
      <c r="AH17" s="27" t="s">
        <v>32</v>
      </c>
      <c r="AI17" s="371"/>
      <c r="AJ17" s="372"/>
      <c r="AK17" s="371"/>
      <c r="AL17" s="372"/>
      <c r="AM17" s="371"/>
      <c r="AN17" s="372"/>
      <c r="AO17" s="394"/>
      <c r="AP17" s="394"/>
      <c r="AQ17" s="371"/>
      <c r="AR17" s="441"/>
      <c r="AS17" s="436"/>
      <c r="AT17" s="247" t="s">
        <v>142</v>
      </c>
      <c r="AU17" s="260"/>
      <c r="AV17" s="260"/>
      <c r="AW17" s="260"/>
      <c r="AX17" s="260"/>
    </row>
    <row r="18" spans="1:50" ht="0.75" customHeight="1" hidden="1">
      <c r="A18" s="264"/>
      <c r="B18" s="399"/>
      <c r="C18" s="190"/>
      <c r="D18" s="32"/>
      <c r="E18" s="33"/>
      <c r="F18" s="33"/>
      <c r="G18" s="34"/>
      <c r="H18" s="403"/>
      <c r="I18" s="405"/>
      <c r="J18" s="32"/>
      <c r="K18" s="35"/>
      <c r="L18" s="368"/>
      <c r="M18" s="35" t="s">
        <v>33</v>
      </c>
      <c r="N18" s="378"/>
      <c r="O18" s="385"/>
      <c r="P18" s="388"/>
      <c r="Q18" s="368"/>
      <c r="R18" s="388"/>
      <c r="S18" s="395"/>
      <c r="T18" s="395"/>
      <c r="U18" s="395"/>
      <c r="V18" s="409"/>
      <c r="W18" s="410"/>
      <c r="X18" s="414"/>
      <c r="Y18" s="415"/>
      <c r="Z18" s="373"/>
      <c r="AA18" s="374"/>
      <c r="AB18" s="373"/>
      <c r="AC18" s="374"/>
      <c r="AD18" s="373"/>
      <c r="AE18" s="374"/>
      <c r="AF18" s="373"/>
      <c r="AG18" s="374"/>
      <c r="AH18" s="36" t="s">
        <v>34</v>
      </c>
      <c r="AI18" s="373"/>
      <c r="AJ18" s="374"/>
      <c r="AK18" s="371"/>
      <c r="AL18" s="372"/>
      <c r="AM18" s="373"/>
      <c r="AN18" s="374"/>
      <c r="AO18" s="394"/>
      <c r="AP18" s="394"/>
      <c r="AQ18" s="371"/>
      <c r="AR18" s="441"/>
      <c r="AS18" s="436"/>
      <c r="AT18" s="275"/>
      <c r="AU18" s="259"/>
      <c r="AV18" s="259"/>
      <c r="AW18" s="259"/>
      <c r="AX18" s="259"/>
    </row>
    <row r="19" spans="1:50" s="1" customFormat="1" ht="20.25" customHeight="1" hidden="1">
      <c r="A19" s="232"/>
      <c r="B19" s="184"/>
      <c r="C19" s="189"/>
      <c r="D19" s="17"/>
      <c r="E19" s="31"/>
      <c r="F19" s="31"/>
      <c r="G19" s="28"/>
      <c r="H19" s="20"/>
      <c r="I19" s="20"/>
      <c r="J19" s="17"/>
      <c r="K19" s="31"/>
      <c r="L19" s="24"/>
      <c r="M19" s="31"/>
      <c r="N19" s="37"/>
      <c r="O19" s="22"/>
      <c r="P19" s="23"/>
      <c r="Q19" s="24"/>
      <c r="R19" s="23"/>
      <c r="S19" s="25"/>
      <c r="T19" s="25"/>
      <c r="U19" s="26"/>
      <c r="V19" s="38" t="s">
        <v>35</v>
      </c>
      <c r="W19" s="39" t="s">
        <v>31</v>
      </c>
      <c r="X19" s="40" t="s">
        <v>35</v>
      </c>
      <c r="Y19" s="39" t="s">
        <v>31</v>
      </c>
      <c r="Z19" s="38" t="s">
        <v>35</v>
      </c>
      <c r="AA19" s="39" t="s">
        <v>31</v>
      </c>
      <c r="AB19" s="38" t="s">
        <v>35</v>
      </c>
      <c r="AC19" s="39" t="s">
        <v>31</v>
      </c>
      <c r="AD19" s="38" t="s">
        <v>35</v>
      </c>
      <c r="AE19" s="39" t="s">
        <v>31</v>
      </c>
      <c r="AF19" s="38" t="s">
        <v>35</v>
      </c>
      <c r="AG19" s="39" t="s">
        <v>31</v>
      </c>
      <c r="AH19" s="27"/>
      <c r="AI19" s="38" t="s">
        <v>35</v>
      </c>
      <c r="AJ19" s="39" t="s">
        <v>31</v>
      </c>
      <c r="AK19" s="373"/>
      <c r="AL19" s="374"/>
      <c r="AM19" s="38" t="s">
        <v>35</v>
      </c>
      <c r="AN19" s="39" t="s">
        <v>31</v>
      </c>
      <c r="AO19" s="395"/>
      <c r="AP19" s="395"/>
      <c r="AQ19" s="373"/>
      <c r="AR19" s="442"/>
      <c r="AS19" s="437"/>
      <c r="AT19" s="275"/>
      <c r="AU19" s="259"/>
      <c r="AV19" s="259"/>
      <c r="AW19" s="259"/>
      <c r="AX19" s="259"/>
    </row>
    <row r="20" spans="1:50" ht="15.75">
      <c r="A20" s="265"/>
      <c r="B20" s="191" t="s">
        <v>36</v>
      </c>
      <c r="C20" s="192"/>
      <c r="D20" s="41"/>
      <c r="E20" s="41"/>
      <c r="F20" s="41"/>
      <c r="G20" s="41"/>
      <c r="H20" s="41"/>
      <c r="I20" s="42"/>
      <c r="J20" s="43"/>
      <c r="K20" s="42"/>
      <c r="L20" s="42"/>
      <c r="M20" s="42"/>
      <c r="N20" s="42"/>
      <c r="O20" s="42"/>
      <c r="P20" s="44"/>
      <c r="Q20" s="42"/>
      <c r="R20" s="44"/>
      <c r="S20" s="45"/>
      <c r="T20" s="46"/>
      <c r="U20" s="47"/>
      <c r="V20" s="48"/>
      <c r="W20" s="49"/>
      <c r="X20" s="50"/>
      <c r="Y20" s="49"/>
      <c r="Z20" s="50"/>
      <c r="AA20" s="51"/>
      <c r="AB20" s="50"/>
      <c r="AC20" s="52"/>
      <c r="AD20" s="50"/>
      <c r="AE20" s="51"/>
      <c r="AF20" s="50"/>
      <c r="AG20" s="51"/>
      <c r="AH20" s="53"/>
      <c r="AI20" s="50"/>
      <c r="AJ20" s="51"/>
      <c r="AK20" s="50"/>
      <c r="AL20" s="51"/>
      <c r="AM20" s="50"/>
      <c r="AN20" s="51"/>
      <c r="AO20" s="51"/>
      <c r="AP20" s="51"/>
      <c r="AQ20" s="54"/>
      <c r="AR20" s="164"/>
      <c r="AS20" s="164"/>
      <c r="AT20" s="284"/>
      <c r="AU20" s="165"/>
      <c r="AV20" s="165"/>
      <c r="AW20" s="165"/>
      <c r="AX20" s="69"/>
    </row>
    <row r="21" spans="1:50" ht="12.75" customHeight="1" hidden="1">
      <c r="A21" s="266"/>
      <c r="B21" s="193" t="s">
        <v>37</v>
      </c>
      <c r="C21" s="84"/>
      <c r="D21" s="56">
        <v>8.33</v>
      </c>
      <c r="E21" s="55">
        <f>E22+E23+E24</f>
        <v>0</v>
      </c>
      <c r="F21" s="55">
        <f>F22+F23+F24</f>
        <v>0</v>
      </c>
      <c r="G21" s="55">
        <f>G22+G23+G24</f>
        <v>0</v>
      </c>
      <c r="H21" s="55">
        <f>H22+H23+H24</f>
        <v>0</v>
      </c>
      <c r="I21" s="57"/>
      <c r="J21" s="58">
        <v>8.33</v>
      </c>
      <c r="K21" s="57">
        <f>I21-C21</f>
        <v>0</v>
      </c>
      <c r="L21" s="59">
        <v>3336804.3</v>
      </c>
      <c r="M21" s="60">
        <v>8.33</v>
      </c>
      <c r="N21" s="59">
        <v>277955.8</v>
      </c>
      <c r="O21" s="61">
        <f>O22+O23+O24</f>
        <v>0</v>
      </c>
      <c r="P21" s="62" t="s">
        <v>38</v>
      </c>
      <c r="Q21" s="61"/>
      <c r="R21" s="62" t="s">
        <v>38</v>
      </c>
      <c r="S21" s="63"/>
      <c r="T21" s="64" t="s">
        <v>38</v>
      </c>
      <c r="U21" s="65"/>
      <c r="V21" s="66"/>
      <c r="W21" s="67"/>
      <c r="X21" s="68"/>
      <c r="Y21" s="67"/>
      <c r="Z21" s="68"/>
      <c r="AA21" s="69"/>
      <c r="AB21" s="68"/>
      <c r="AC21" s="70"/>
      <c r="AD21" s="68"/>
      <c r="AE21" s="69"/>
      <c r="AF21" s="68"/>
      <c r="AG21" s="69"/>
      <c r="AH21" s="71"/>
      <c r="AI21" s="68"/>
      <c r="AJ21" s="69"/>
      <c r="AK21" s="68"/>
      <c r="AL21" s="69"/>
      <c r="AM21" s="68"/>
      <c r="AN21" s="69"/>
      <c r="AO21" s="69"/>
      <c r="AP21" s="69"/>
      <c r="AQ21" s="72"/>
      <c r="AR21" s="165"/>
      <c r="AS21" s="72"/>
      <c r="AT21" s="233"/>
      <c r="AU21" s="165"/>
      <c r="AV21" s="165"/>
      <c r="AW21" s="165"/>
      <c r="AX21" s="69"/>
    </row>
    <row r="22" spans="1:50" ht="12.75" customHeight="1" hidden="1">
      <c r="A22" s="266"/>
      <c r="B22" s="193" t="s">
        <v>39</v>
      </c>
      <c r="C22" s="84"/>
      <c r="D22" s="56"/>
      <c r="E22" s="55"/>
      <c r="F22" s="55"/>
      <c r="G22" s="55"/>
      <c r="H22" s="55"/>
      <c r="I22" s="57"/>
      <c r="J22" s="58"/>
      <c r="K22" s="57">
        <f>I22-C22</f>
        <v>0</v>
      </c>
      <c r="L22" s="59">
        <v>2099132.1</v>
      </c>
      <c r="M22" s="60">
        <v>8.33</v>
      </c>
      <c r="N22" s="59">
        <v>174857.7</v>
      </c>
      <c r="O22" s="61"/>
      <c r="P22" s="62"/>
      <c r="Q22" s="61"/>
      <c r="R22" s="62"/>
      <c r="S22" s="63"/>
      <c r="T22" s="64"/>
      <c r="U22" s="65"/>
      <c r="V22" s="66"/>
      <c r="W22" s="67"/>
      <c r="X22" s="68"/>
      <c r="Y22" s="67"/>
      <c r="Z22" s="68"/>
      <c r="AA22" s="69"/>
      <c r="AB22" s="68"/>
      <c r="AC22" s="70"/>
      <c r="AD22" s="68"/>
      <c r="AE22" s="69"/>
      <c r="AF22" s="68"/>
      <c r="AG22" s="69"/>
      <c r="AH22" s="71"/>
      <c r="AI22" s="68"/>
      <c r="AJ22" s="69"/>
      <c r="AK22" s="68"/>
      <c r="AL22" s="69"/>
      <c r="AM22" s="68"/>
      <c r="AN22" s="69"/>
      <c r="AO22" s="69"/>
      <c r="AP22" s="69"/>
      <c r="AQ22" s="72"/>
      <c r="AR22" s="165"/>
      <c r="AS22" s="72"/>
      <c r="AT22" s="233"/>
      <c r="AU22" s="165"/>
      <c r="AV22" s="165"/>
      <c r="AW22" s="165"/>
      <c r="AX22" s="69"/>
    </row>
    <row r="23" spans="1:50" ht="12.75" customHeight="1" hidden="1">
      <c r="A23" s="266"/>
      <c r="B23" s="194" t="s">
        <v>40</v>
      </c>
      <c r="C23" s="84"/>
      <c r="D23" s="56"/>
      <c r="E23" s="55"/>
      <c r="F23" s="55"/>
      <c r="G23" s="55"/>
      <c r="H23" s="55"/>
      <c r="I23" s="57"/>
      <c r="J23" s="58"/>
      <c r="K23" s="57">
        <f>I23-C23</f>
        <v>0</v>
      </c>
      <c r="L23" s="59">
        <v>996863.1</v>
      </c>
      <c r="M23" s="60">
        <v>8.33</v>
      </c>
      <c r="N23" s="59">
        <v>83038.7</v>
      </c>
      <c r="O23" s="61"/>
      <c r="P23" s="62"/>
      <c r="Q23" s="61"/>
      <c r="R23" s="62"/>
      <c r="S23" s="63"/>
      <c r="T23" s="64"/>
      <c r="U23" s="65"/>
      <c r="V23" s="66"/>
      <c r="W23" s="67"/>
      <c r="X23" s="68"/>
      <c r="Y23" s="67"/>
      <c r="Z23" s="68"/>
      <c r="AA23" s="69"/>
      <c r="AB23" s="68"/>
      <c r="AC23" s="70"/>
      <c r="AD23" s="68"/>
      <c r="AE23" s="69"/>
      <c r="AF23" s="68"/>
      <c r="AG23" s="69"/>
      <c r="AH23" s="71"/>
      <c r="AI23" s="68"/>
      <c r="AJ23" s="69"/>
      <c r="AK23" s="68"/>
      <c r="AL23" s="69"/>
      <c r="AM23" s="68"/>
      <c r="AN23" s="69"/>
      <c r="AO23" s="69"/>
      <c r="AP23" s="69"/>
      <c r="AQ23" s="72"/>
      <c r="AR23" s="165"/>
      <c r="AS23" s="72"/>
      <c r="AT23" s="233"/>
      <c r="AU23" s="165"/>
      <c r="AV23" s="165"/>
      <c r="AW23" s="165"/>
      <c r="AX23" s="69"/>
    </row>
    <row r="24" spans="1:50" ht="11.25" customHeight="1" hidden="1">
      <c r="A24" s="266"/>
      <c r="B24" s="194" t="s">
        <v>41</v>
      </c>
      <c r="C24" s="84"/>
      <c r="D24" s="56"/>
      <c r="E24" s="55"/>
      <c r="F24" s="55"/>
      <c r="G24" s="55"/>
      <c r="H24" s="55"/>
      <c r="I24" s="57"/>
      <c r="J24" s="58"/>
      <c r="K24" s="57">
        <f>I24-C24</f>
        <v>0</v>
      </c>
      <c r="L24" s="59">
        <v>240809.1</v>
      </c>
      <c r="M24" s="60">
        <v>8.33</v>
      </c>
      <c r="N24" s="59">
        <v>20059.4</v>
      </c>
      <c r="O24" s="61"/>
      <c r="P24" s="62"/>
      <c r="Q24" s="61"/>
      <c r="R24" s="62"/>
      <c r="S24" s="63"/>
      <c r="T24" s="64"/>
      <c r="U24" s="65"/>
      <c r="V24" s="66"/>
      <c r="W24" s="67"/>
      <c r="X24" s="68"/>
      <c r="Y24" s="67"/>
      <c r="Z24" s="68"/>
      <c r="AA24" s="69"/>
      <c r="AB24" s="68"/>
      <c r="AC24" s="70"/>
      <c r="AD24" s="68"/>
      <c r="AE24" s="69"/>
      <c r="AF24" s="68"/>
      <c r="AG24" s="69"/>
      <c r="AH24" s="71"/>
      <c r="AI24" s="68"/>
      <c r="AJ24" s="69"/>
      <c r="AK24" s="68"/>
      <c r="AL24" s="69"/>
      <c r="AM24" s="68"/>
      <c r="AN24" s="69"/>
      <c r="AO24" s="69"/>
      <c r="AP24" s="69"/>
      <c r="AQ24" s="72"/>
      <c r="AR24" s="165"/>
      <c r="AS24" s="72"/>
      <c r="AT24" s="233"/>
      <c r="AU24" s="165"/>
      <c r="AV24" s="165"/>
      <c r="AW24" s="165"/>
      <c r="AX24" s="69"/>
    </row>
    <row r="25" spans="1:50" ht="11.25" customHeight="1" hidden="1">
      <c r="A25" s="266"/>
      <c r="B25" s="194"/>
      <c r="C25" s="84"/>
      <c r="D25" s="56"/>
      <c r="E25" s="55"/>
      <c r="F25" s="55"/>
      <c r="G25" s="55"/>
      <c r="H25" s="55"/>
      <c r="I25" s="57"/>
      <c r="J25" s="58"/>
      <c r="K25" s="57"/>
      <c r="L25" s="59"/>
      <c r="M25" s="59"/>
      <c r="N25" s="59"/>
      <c r="O25" s="61"/>
      <c r="P25" s="62"/>
      <c r="Q25" s="61"/>
      <c r="R25" s="62"/>
      <c r="S25" s="63"/>
      <c r="T25" s="64"/>
      <c r="U25" s="65"/>
      <c r="V25" s="66"/>
      <c r="W25" s="67"/>
      <c r="X25" s="68"/>
      <c r="Y25" s="67"/>
      <c r="Z25" s="68"/>
      <c r="AA25" s="69"/>
      <c r="AB25" s="68"/>
      <c r="AC25" s="70"/>
      <c r="AD25" s="68"/>
      <c r="AE25" s="69"/>
      <c r="AF25" s="68"/>
      <c r="AG25" s="69"/>
      <c r="AH25" s="71"/>
      <c r="AI25" s="68"/>
      <c r="AJ25" s="69"/>
      <c r="AK25" s="68"/>
      <c r="AL25" s="69"/>
      <c r="AM25" s="68"/>
      <c r="AN25" s="69"/>
      <c r="AO25" s="69"/>
      <c r="AP25" s="69"/>
      <c r="AQ25" s="72"/>
      <c r="AR25" s="165"/>
      <c r="AS25" s="72"/>
      <c r="AT25" s="233"/>
      <c r="AU25" s="165"/>
      <c r="AV25" s="165"/>
      <c r="AW25" s="165"/>
      <c r="AX25" s="69"/>
    </row>
    <row r="26" spans="1:50" ht="23.25" customHeight="1" hidden="1">
      <c r="A26" s="267" t="s">
        <v>42</v>
      </c>
      <c r="B26" s="194" t="s">
        <v>43</v>
      </c>
      <c r="C26" s="84"/>
      <c r="D26" s="56"/>
      <c r="E26" s="55"/>
      <c r="F26" s="55"/>
      <c r="G26" s="55"/>
      <c r="H26" s="55"/>
      <c r="I26" s="57"/>
      <c r="J26" s="58"/>
      <c r="K26" s="57"/>
      <c r="L26" s="59"/>
      <c r="M26" s="59"/>
      <c r="N26" s="59"/>
      <c r="O26" s="61"/>
      <c r="P26" s="62"/>
      <c r="Q26" s="61"/>
      <c r="R26" s="62"/>
      <c r="S26" s="63"/>
      <c r="T26" s="64"/>
      <c r="U26" s="65"/>
      <c r="V26" s="66"/>
      <c r="W26" s="67"/>
      <c r="X26" s="68"/>
      <c r="Y26" s="67"/>
      <c r="Z26" s="68"/>
      <c r="AA26" s="69"/>
      <c r="AB26" s="68"/>
      <c r="AC26" s="70"/>
      <c r="AD26" s="68"/>
      <c r="AE26" s="69"/>
      <c r="AF26" s="68"/>
      <c r="AG26" s="69"/>
      <c r="AH26" s="71"/>
      <c r="AI26" s="68"/>
      <c r="AJ26" s="69"/>
      <c r="AK26" s="68"/>
      <c r="AL26" s="69"/>
      <c r="AM26" s="68"/>
      <c r="AN26" s="69"/>
      <c r="AO26" s="69"/>
      <c r="AP26" s="69"/>
      <c r="AQ26" s="72"/>
      <c r="AR26" s="165"/>
      <c r="AS26" s="72"/>
      <c r="AT26" s="233"/>
      <c r="AU26" s="165"/>
      <c r="AV26" s="165"/>
      <c r="AW26" s="165"/>
      <c r="AX26" s="69"/>
    </row>
    <row r="27" spans="1:50" ht="12.75" customHeight="1" hidden="1">
      <c r="A27" s="266"/>
      <c r="B27" s="194"/>
      <c r="C27" s="84"/>
      <c r="D27" s="56"/>
      <c r="E27" s="55"/>
      <c r="F27" s="55"/>
      <c r="G27" s="55"/>
      <c r="H27" s="55"/>
      <c r="I27" s="57"/>
      <c r="J27" s="58"/>
      <c r="K27" s="57"/>
      <c r="L27" s="59"/>
      <c r="M27" s="59"/>
      <c r="N27" s="59"/>
      <c r="O27" s="61"/>
      <c r="P27" s="62"/>
      <c r="Q27" s="61"/>
      <c r="R27" s="62"/>
      <c r="S27" s="63"/>
      <c r="T27" s="64"/>
      <c r="U27" s="65"/>
      <c r="V27" s="66"/>
      <c r="W27" s="67"/>
      <c r="X27" s="68"/>
      <c r="Y27" s="67"/>
      <c r="Z27" s="68"/>
      <c r="AA27" s="69"/>
      <c r="AB27" s="68"/>
      <c r="AC27" s="70"/>
      <c r="AD27" s="68"/>
      <c r="AE27" s="69"/>
      <c r="AF27" s="68"/>
      <c r="AG27" s="69"/>
      <c r="AH27" s="71"/>
      <c r="AI27" s="68"/>
      <c r="AJ27" s="69"/>
      <c r="AK27" s="68"/>
      <c r="AL27" s="69"/>
      <c r="AM27" s="68"/>
      <c r="AN27" s="69"/>
      <c r="AO27" s="69"/>
      <c r="AP27" s="69"/>
      <c r="AQ27" s="72"/>
      <c r="AR27" s="165"/>
      <c r="AS27" s="72"/>
      <c r="AT27" s="233"/>
      <c r="AU27" s="165"/>
      <c r="AV27" s="165"/>
      <c r="AW27" s="165"/>
      <c r="AX27" s="69"/>
    </row>
    <row r="28" spans="1:50" ht="25.5" customHeight="1" hidden="1">
      <c r="A28" s="268" t="s">
        <v>44</v>
      </c>
      <c r="B28" s="193" t="s">
        <v>45</v>
      </c>
      <c r="C28" s="110"/>
      <c r="D28" s="74"/>
      <c r="E28" s="73"/>
      <c r="F28" s="73"/>
      <c r="G28" s="73"/>
      <c r="H28" s="73"/>
      <c r="I28" s="57"/>
      <c r="J28" s="75">
        <v>100</v>
      </c>
      <c r="K28" s="57">
        <f>I28-C28</f>
        <v>0</v>
      </c>
      <c r="L28" s="59">
        <v>282</v>
      </c>
      <c r="M28" s="62" t="s">
        <v>46</v>
      </c>
      <c r="N28" s="59">
        <v>282</v>
      </c>
      <c r="O28" s="61"/>
      <c r="P28" s="62"/>
      <c r="Q28" s="61"/>
      <c r="R28" s="62"/>
      <c r="S28" s="63"/>
      <c r="T28" s="64"/>
      <c r="U28" s="65"/>
      <c r="V28" s="66"/>
      <c r="W28" s="67"/>
      <c r="X28" s="68"/>
      <c r="Y28" s="67"/>
      <c r="Z28" s="68"/>
      <c r="AA28" s="69"/>
      <c r="AB28" s="68"/>
      <c r="AC28" s="70"/>
      <c r="AD28" s="68"/>
      <c r="AE28" s="69"/>
      <c r="AF28" s="68"/>
      <c r="AG28" s="69"/>
      <c r="AH28" s="71"/>
      <c r="AI28" s="68"/>
      <c r="AJ28" s="69"/>
      <c r="AK28" s="68"/>
      <c r="AL28" s="69"/>
      <c r="AM28" s="68"/>
      <c r="AN28" s="69"/>
      <c r="AO28" s="69"/>
      <c r="AP28" s="69"/>
      <c r="AQ28" s="72"/>
      <c r="AR28" s="165"/>
      <c r="AS28" s="72"/>
      <c r="AT28" s="233"/>
      <c r="AU28" s="165"/>
      <c r="AV28" s="165"/>
      <c r="AW28" s="165"/>
      <c r="AX28" s="69"/>
    </row>
    <row r="29" spans="1:50" ht="15.75">
      <c r="A29" s="269"/>
      <c r="B29" s="195"/>
      <c r="C29" s="84"/>
      <c r="D29" s="76"/>
      <c r="E29" s="55"/>
      <c r="F29" s="55"/>
      <c r="G29" s="55"/>
      <c r="H29" s="55"/>
      <c r="I29" s="57"/>
      <c r="J29" s="77"/>
      <c r="K29" s="57"/>
      <c r="L29" s="59"/>
      <c r="M29" s="62"/>
      <c r="N29" s="59"/>
      <c r="O29" s="61"/>
      <c r="P29" s="62"/>
      <c r="Q29" s="61"/>
      <c r="R29" s="62"/>
      <c r="S29" s="63"/>
      <c r="T29" s="64"/>
      <c r="U29" s="65"/>
      <c r="V29" s="66"/>
      <c r="W29" s="67"/>
      <c r="X29" s="68"/>
      <c r="Y29" s="67"/>
      <c r="Z29" s="68"/>
      <c r="AA29" s="69"/>
      <c r="AB29" s="68"/>
      <c r="AC29" s="70"/>
      <c r="AD29" s="68"/>
      <c r="AE29" s="69"/>
      <c r="AF29" s="68"/>
      <c r="AG29" s="69"/>
      <c r="AH29" s="71"/>
      <c r="AI29" s="68"/>
      <c r="AJ29" s="69"/>
      <c r="AK29" s="68"/>
      <c r="AL29" s="69"/>
      <c r="AM29" s="68"/>
      <c r="AN29" s="69"/>
      <c r="AO29" s="69"/>
      <c r="AP29" s="69"/>
      <c r="AQ29" s="72"/>
      <c r="AR29" s="165"/>
      <c r="AS29" s="72"/>
      <c r="AT29" s="72"/>
      <c r="AU29" s="165"/>
      <c r="AV29" s="165"/>
      <c r="AW29" s="165"/>
      <c r="AX29" s="69"/>
    </row>
    <row r="30" spans="1:50" ht="15.75">
      <c r="A30" s="269" t="s">
        <v>47</v>
      </c>
      <c r="B30" s="194" t="s">
        <v>48</v>
      </c>
      <c r="C30" s="84">
        <f>432994.8+35176.7+15960+60000</f>
        <v>544131.5</v>
      </c>
      <c r="D30" s="76"/>
      <c r="E30" s="55"/>
      <c r="F30" s="55"/>
      <c r="G30" s="55"/>
      <c r="H30" s="55"/>
      <c r="I30" s="57"/>
      <c r="J30" s="77">
        <v>36</v>
      </c>
      <c r="K30" s="57">
        <f>I30-C30</f>
        <v>-544131.5</v>
      </c>
      <c r="L30" s="59">
        <v>1625277.8</v>
      </c>
      <c r="M30" s="62">
        <v>36</v>
      </c>
      <c r="N30" s="59">
        <v>585100</v>
      </c>
      <c r="O30" s="61">
        <v>2069720</v>
      </c>
      <c r="P30" s="61">
        <v>45.3</v>
      </c>
      <c r="Q30" s="61"/>
      <c r="R30" s="61">
        <v>35.2</v>
      </c>
      <c r="S30" s="78">
        <f>O30*P30/100</f>
        <v>937583.16</v>
      </c>
      <c r="T30" s="64">
        <v>10</v>
      </c>
      <c r="U30" s="79">
        <f>W30+Y30+AA30+AC30+AE30+AG30+AJ30+AL30+AN30</f>
        <v>20896630.200000003</v>
      </c>
      <c r="V30" s="66">
        <v>1547814</v>
      </c>
      <c r="W30" s="79">
        <f>V30*T30/100</f>
        <v>154781.4</v>
      </c>
      <c r="X30" s="68">
        <v>189257</v>
      </c>
      <c r="Y30" s="79">
        <f>X30*T30/100</f>
        <v>18925.7</v>
      </c>
      <c r="Z30" s="68">
        <v>223020</v>
      </c>
      <c r="AA30" s="67">
        <f>Z30*T30/100</f>
        <v>22302</v>
      </c>
      <c r="AB30" s="68">
        <v>81823</v>
      </c>
      <c r="AC30" s="70">
        <f>AB30*T30/100</f>
        <v>8182.3</v>
      </c>
      <c r="AD30" s="68">
        <v>17318</v>
      </c>
      <c r="AE30" s="67">
        <f>AD30*T30/100</f>
        <v>1731.8</v>
      </c>
      <c r="AF30" s="68">
        <v>977</v>
      </c>
      <c r="AG30" s="67">
        <f>AF30*T30/100</f>
        <v>97.7</v>
      </c>
      <c r="AH30" s="80"/>
      <c r="AI30" s="68">
        <v>8144</v>
      </c>
      <c r="AJ30" s="67">
        <f>AI30*T30/100</f>
        <v>814.4</v>
      </c>
      <c r="AK30" s="66">
        <v>834</v>
      </c>
      <c r="AL30" s="67">
        <v>20689741.6</v>
      </c>
      <c r="AM30" s="68">
        <v>533</v>
      </c>
      <c r="AN30" s="67">
        <f>AM30*T30/100</f>
        <v>53.3</v>
      </c>
      <c r="AO30" s="67">
        <v>23822897.4</v>
      </c>
      <c r="AP30" s="67">
        <f>AO30-AL30</f>
        <v>3133155.799999997</v>
      </c>
      <c r="AQ30" s="70">
        <v>25232141.6</v>
      </c>
      <c r="AR30" s="225">
        <v>31457940</v>
      </c>
      <c r="AS30" s="70">
        <f>AU30+AV30+AW30+AX30</f>
        <v>2000000</v>
      </c>
      <c r="AT30" s="238">
        <f>AS30+AQ30</f>
        <v>27232141.6</v>
      </c>
      <c r="AU30" s="165"/>
      <c r="AV30" s="261">
        <v>2000000</v>
      </c>
      <c r="AW30" s="165"/>
      <c r="AX30" s="277"/>
    </row>
    <row r="31" spans="1:50" ht="15.75" customHeight="1" hidden="1">
      <c r="A31" s="269"/>
      <c r="B31" s="195"/>
      <c r="C31" s="84"/>
      <c r="D31" s="76"/>
      <c r="E31" s="55"/>
      <c r="F31" s="55"/>
      <c r="G31" s="55"/>
      <c r="H31" s="55"/>
      <c r="I31" s="57"/>
      <c r="J31" s="77"/>
      <c r="K31" s="57"/>
      <c r="L31" s="59"/>
      <c r="M31" s="62"/>
      <c r="N31" s="59"/>
      <c r="O31" s="61"/>
      <c r="P31" s="62"/>
      <c r="Q31" s="61"/>
      <c r="R31" s="62"/>
      <c r="S31" s="78"/>
      <c r="T31" s="64"/>
      <c r="U31" s="79"/>
      <c r="V31" s="66"/>
      <c r="W31" s="79"/>
      <c r="X31" s="68"/>
      <c r="Y31" s="79"/>
      <c r="Z31" s="68"/>
      <c r="AA31" s="67"/>
      <c r="AB31" s="68"/>
      <c r="AC31" s="70"/>
      <c r="AD31" s="68"/>
      <c r="AE31" s="67"/>
      <c r="AF31" s="68"/>
      <c r="AG31" s="67"/>
      <c r="AH31" s="80"/>
      <c r="AI31" s="68"/>
      <c r="AJ31" s="67"/>
      <c r="AK31" s="66"/>
      <c r="AL31" s="67"/>
      <c r="AM31" s="68"/>
      <c r="AN31" s="67"/>
      <c r="AO31" s="67"/>
      <c r="AP31" s="67"/>
      <c r="AQ31" s="70"/>
      <c r="AR31" s="225"/>
      <c r="AS31" s="70"/>
      <c r="AT31" s="72"/>
      <c r="AU31" s="165"/>
      <c r="AV31" s="165"/>
      <c r="AW31" s="165"/>
      <c r="AX31" s="277"/>
    </row>
    <row r="32" spans="1:50" ht="12.75" customHeight="1" hidden="1">
      <c r="A32" s="269" t="s">
        <v>49</v>
      </c>
      <c r="B32" s="194" t="s">
        <v>50</v>
      </c>
      <c r="C32" s="84">
        <f>SUM(C33:C36)</f>
        <v>0</v>
      </c>
      <c r="D32" s="76"/>
      <c r="E32" s="55">
        <f>E34</f>
        <v>0</v>
      </c>
      <c r="F32" s="55"/>
      <c r="G32" s="55"/>
      <c r="H32" s="55"/>
      <c r="I32" s="57"/>
      <c r="J32" s="77"/>
      <c r="K32" s="57">
        <f aca="true" t="shared" si="0" ref="K32:K39">I32-C32</f>
        <v>0</v>
      </c>
      <c r="L32" s="59">
        <f>L33+L34+L35+L36</f>
        <v>79548</v>
      </c>
      <c r="M32" s="62"/>
      <c r="N32" s="59">
        <f>N33+N34+N35+N36</f>
        <v>63888.2</v>
      </c>
      <c r="O32" s="61">
        <f>O33+O34+O35+O36</f>
        <v>0</v>
      </c>
      <c r="P32" s="62"/>
      <c r="Q32" s="61"/>
      <c r="R32" s="62"/>
      <c r="S32" s="78">
        <f aca="true" t="shared" si="1" ref="S32:S39">O32*P32/100</f>
        <v>0</v>
      </c>
      <c r="T32" s="64"/>
      <c r="U32" s="79">
        <f aca="true" t="shared" si="2" ref="U32:U39">W32+Y32+AA32+AC32+AE32+AG32+AJ32+AL32+AN32</f>
        <v>0</v>
      </c>
      <c r="V32" s="66"/>
      <c r="W32" s="79">
        <f aca="true" t="shared" si="3" ref="W32:W39">V32*T32/100</f>
        <v>0</v>
      </c>
      <c r="X32" s="68"/>
      <c r="Y32" s="79">
        <f aca="true" t="shared" si="4" ref="Y32:Y39">X32*T32/100</f>
        <v>0</v>
      </c>
      <c r="Z32" s="68"/>
      <c r="AA32" s="67">
        <f aca="true" t="shared" si="5" ref="AA32:AA39">Z32*T32/100</f>
        <v>0</v>
      </c>
      <c r="AB32" s="68"/>
      <c r="AC32" s="70">
        <f aca="true" t="shared" si="6" ref="AC32:AC39">AB32*T32/100</f>
        <v>0</v>
      </c>
      <c r="AD32" s="68"/>
      <c r="AE32" s="67">
        <f aca="true" t="shared" si="7" ref="AE32:AE39">AD32*T32/100</f>
        <v>0</v>
      </c>
      <c r="AF32" s="68"/>
      <c r="AG32" s="67">
        <f aca="true" t="shared" si="8" ref="AG32:AG39">AF32*T32/100</f>
        <v>0</v>
      </c>
      <c r="AH32" s="80"/>
      <c r="AI32" s="68"/>
      <c r="AJ32" s="67">
        <f aca="true" t="shared" si="9" ref="AJ32:AJ39">AI32*T32/100</f>
        <v>0</v>
      </c>
      <c r="AK32" s="66"/>
      <c r="AL32" s="67"/>
      <c r="AM32" s="68"/>
      <c r="AN32" s="67">
        <f aca="true" t="shared" si="10" ref="AN32:AN39">AM32*T32/100</f>
        <v>0</v>
      </c>
      <c r="AO32" s="67"/>
      <c r="AP32" s="67"/>
      <c r="AQ32" s="70"/>
      <c r="AR32" s="225"/>
      <c r="AS32" s="70"/>
      <c r="AT32" s="72"/>
      <c r="AU32" s="165"/>
      <c r="AV32" s="165"/>
      <c r="AW32" s="165"/>
      <c r="AX32" s="277"/>
    </row>
    <row r="33" spans="1:50" ht="25.5" customHeight="1" hidden="1">
      <c r="A33" s="269"/>
      <c r="B33" s="197" t="s">
        <v>51</v>
      </c>
      <c r="C33" s="198"/>
      <c r="D33" s="82"/>
      <c r="E33" s="81"/>
      <c r="F33" s="81"/>
      <c r="G33" s="81"/>
      <c r="H33" s="81"/>
      <c r="I33" s="57"/>
      <c r="J33" s="77">
        <v>80</v>
      </c>
      <c r="K33" s="57">
        <f t="shared" si="0"/>
        <v>0</v>
      </c>
      <c r="L33" s="59">
        <v>27000</v>
      </c>
      <c r="M33" s="83" t="s">
        <v>52</v>
      </c>
      <c r="N33" s="59">
        <v>21600</v>
      </c>
      <c r="O33" s="61"/>
      <c r="P33" s="62"/>
      <c r="Q33" s="61"/>
      <c r="R33" s="62"/>
      <c r="S33" s="78">
        <f t="shared" si="1"/>
        <v>0</v>
      </c>
      <c r="T33" s="64"/>
      <c r="U33" s="79">
        <f t="shared" si="2"/>
        <v>0</v>
      </c>
      <c r="V33" s="66"/>
      <c r="W33" s="79">
        <f t="shared" si="3"/>
        <v>0</v>
      </c>
      <c r="X33" s="68"/>
      <c r="Y33" s="79">
        <f t="shared" si="4"/>
        <v>0</v>
      </c>
      <c r="Z33" s="68"/>
      <c r="AA33" s="67">
        <f t="shared" si="5"/>
        <v>0</v>
      </c>
      <c r="AB33" s="68"/>
      <c r="AC33" s="70">
        <f t="shared" si="6"/>
        <v>0</v>
      </c>
      <c r="AD33" s="68"/>
      <c r="AE33" s="67">
        <f t="shared" si="7"/>
        <v>0</v>
      </c>
      <c r="AF33" s="68"/>
      <c r="AG33" s="67">
        <f t="shared" si="8"/>
        <v>0</v>
      </c>
      <c r="AH33" s="80"/>
      <c r="AI33" s="68"/>
      <c r="AJ33" s="67">
        <f t="shared" si="9"/>
        <v>0</v>
      </c>
      <c r="AK33" s="66"/>
      <c r="AL33" s="67"/>
      <c r="AM33" s="68"/>
      <c r="AN33" s="67">
        <f t="shared" si="10"/>
        <v>0</v>
      </c>
      <c r="AO33" s="67"/>
      <c r="AP33" s="67"/>
      <c r="AQ33" s="70"/>
      <c r="AR33" s="225"/>
      <c r="AS33" s="70"/>
      <c r="AT33" s="72"/>
      <c r="AU33" s="165"/>
      <c r="AV33" s="165"/>
      <c r="AW33" s="165"/>
      <c r="AX33" s="277"/>
    </row>
    <row r="34" spans="1:50" ht="12.75" customHeight="1" hidden="1">
      <c r="A34" s="269"/>
      <c r="B34" s="197" t="s">
        <v>53</v>
      </c>
      <c r="C34" s="198"/>
      <c r="D34" s="82"/>
      <c r="E34" s="81"/>
      <c r="F34" s="81"/>
      <c r="G34" s="81"/>
      <c r="H34" s="81"/>
      <c r="I34" s="57"/>
      <c r="J34" s="77">
        <v>80</v>
      </c>
      <c r="K34" s="57">
        <f t="shared" si="0"/>
        <v>0</v>
      </c>
      <c r="L34" s="59">
        <v>51299</v>
      </c>
      <c r="M34" s="83" t="s">
        <v>52</v>
      </c>
      <c r="N34" s="59">
        <v>41039.2</v>
      </c>
      <c r="O34" s="61"/>
      <c r="P34" s="62"/>
      <c r="Q34" s="61"/>
      <c r="R34" s="62"/>
      <c r="S34" s="78">
        <f t="shared" si="1"/>
        <v>0</v>
      </c>
      <c r="T34" s="64"/>
      <c r="U34" s="79">
        <f t="shared" si="2"/>
        <v>0</v>
      </c>
      <c r="V34" s="66"/>
      <c r="W34" s="79">
        <f t="shared" si="3"/>
        <v>0</v>
      </c>
      <c r="X34" s="68"/>
      <c r="Y34" s="79">
        <f t="shared" si="4"/>
        <v>0</v>
      </c>
      <c r="Z34" s="68"/>
      <c r="AA34" s="67">
        <f t="shared" si="5"/>
        <v>0</v>
      </c>
      <c r="AB34" s="68"/>
      <c r="AC34" s="70">
        <f t="shared" si="6"/>
        <v>0</v>
      </c>
      <c r="AD34" s="68"/>
      <c r="AE34" s="67">
        <f t="shared" si="7"/>
        <v>0</v>
      </c>
      <c r="AF34" s="68"/>
      <c r="AG34" s="67">
        <f t="shared" si="8"/>
        <v>0</v>
      </c>
      <c r="AH34" s="80"/>
      <c r="AI34" s="68"/>
      <c r="AJ34" s="67">
        <f t="shared" si="9"/>
        <v>0</v>
      </c>
      <c r="AK34" s="66"/>
      <c r="AL34" s="67"/>
      <c r="AM34" s="68"/>
      <c r="AN34" s="67">
        <f t="shared" si="10"/>
        <v>0</v>
      </c>
      <c r="AO34" s="67"/>
      <c r="AP34" s="67"/>
      <c r="AQ34" s="70"/>
      <c r="AR34" s="225"/>
      <c r="AS34" s="70"/>
      <c r="AT34" s="72"/>
      <c r="AU34" s="165"/>
      <c r="AV34" s="165"/>
      <c r="AW34" s="165"/>
      <c r="AX34" s="277"/>
    </row>
    <row r="35" spans="1:50" ht="12.75" customHeight="1" hidden="1">
      <c r="A35" s="269"/>
      <c r="B35" s="197" t="s">
        <v>54</v>
      </c>
      <c r="C35" s="198"/>
      <c r="D35" s="82"/>
      <c r="E35" s="81"/>
      <c r="F35" s="81"/>
      <c r="G35" s="81"/>
      <c r="H35" s="81"/>
      <c r="I35" s="57"/>
      <c r="J35" s="77">
        <v>100</v>
      </c>
      <c r="K35" s="57">
        <f t="shared" si="0"/>
        <v>0</v>
      </c>
      <c r="L35" s="59">
        <v>294</v>
      </c>
      <c r="M35" s="83" t="s">
        <v>46</v>
      </c>
      <c r="N35" s="59">
        <v>294</v>
      </c>
      <c r="O35" s="61"/>
      <c r="P35" s="62"/>
      <c r="Q35" s="61"/>
      <c r="R35" s="62"/>
      <c r="S35" s="78">
        <f t="shared" si="1"/>
        <v>0</v>
      </c>
      <c r="T35" s="64"/>
      <c r="U35" s="79">
        <f t="shared" si="2"/>
        <v>0</v>
      </c>
      <c r="V35" s="66"/>
      <c r="W35" s="79">
        <f t="shared" si="3"/>
        <v>0</v>
      </c>
      <c r="X35" s="68"/>
      <c r="Y35" s="79">
        <f t="shared" si="4"/>
        <v>0</v>
      </c>
      <c r="Z35" s="68"/>
      <c r="AA35" s="67">
        <f t="shared" si="5"/>
        <v>0</v>
      </c>
      <c r="AB35" s="68"/>
      <c r="AC35" s="70">
        <f t="shared" si="6"/>
        <v>0</v>
      </c>
      <c r="AD35" s="68"/>
      <c r="AE35" s="67">
        <f t="shared" si="7"/>
        <v>0</v>
      </c>
      <c r="AF35" s="68"/>
      <c r="AG35" s="67">
        <f t="shared" si="8"/>
        <v>0</v>
      </c>
      <c r="AH35" s="80"/>
      <c r="AI35" s="68"/>
      <c r="AJ35" s="67">
        <f t="shared" si="9"/>
        <v>0</v>
      </c>
      <c r="AK35" s="66"/>
      <c r="AL35" s="67"/>
      <c r="AM35" s="68"/>
      <c r="AN35" s="67">
        <f t="shared" si="10"/>
        <v>0</v>
      </c>
      <c r="AO35" s="67"/>
      <c r="AP35" s="67"/>
      <c r="AQ35" s="70"/>
      <c r="AR35" s="225"/>
      <c r="AS35" s="70"/>
      <c r="AT35" s="72"/>
      <c r="AU35" s="165"/>
      <c r="AV35" s="165"/>
      <c r="AW35" s="165"/>
      <c r="AX35" s="277"/>
    </row>
    <row r="36" spans="1:50" ht="12.75" customHeight="1" hidden="1">
      <c r="A36" s="269"/>
      <c r="B36" s="199" t="s">
        <v>55</v>
      </c>
      <c r="C36" s="198"/>
      <c r="D36" s="82"/>
      <c r="E36" s="81"/>
      <c r="F36" s="81"/>
      <c r="G36" s="81"/>
      <c r="H36" s="81"/>
      <c r="I36" s="57"/>
      <c r="J36" s="77">
        <v>100</v>
      </c>
      <c r="K36" s="57">
        <f t="shared" si="0"/>
        <v>0</v>
      </c>
      <c r="L36" s="59">
        <v>955</v>
      </c>
      <c r="M36" s="83" t="s">
        <v>46</v>
      </c>
      <c r="N36" s="59">
        <v>955</v>
      </c>
      <c r="O36" s="61"/>
      <c r="P36" s="62"/>
      <c r="Q36" s="61"/>
      <c r="R36" s="62"/>
      <c r="S36" s="78">
        <f t="shared" si="1"/>
        <v>0</v>
      </c>
      <c r="T36" s="64"/>
      <c r="U36" s="79">
        <f t="shared" si="2"/>
        <v>0</v>
      </c>
      <c r="V36" s="66"/>
      <c r="W36" s="79">
        <f t="shared" si="3"/>
        <v>0</v>
      </c>
      <c r="X36" s="68"/>
      <c r="Y36" s="79">
        <f t="shared" si="4"/>
        <v>0</v>
      </c>
      <c r="Z36" s="68"/>
      <c r="AA36" s="67">
        <f t="shared" si="5"/>
        <v>0</v>
      </c>
      <c r="AB36" s="68"/>
      <c r="AC36" s="70">
        <f t="shared" si="6"/>
        <v>0</v>
      </c>
      <c r="AD36" s="68"/>
      <c r="AE36" s="67">
        <f t="shared" si="7"/>
        <v>0</v>
      </c>
      <c r="AF36" s="68"/>
      <c r="AG36" s="67">
        <f t="shared" si="8"/>
        <v>0</v>
      </c>
      <c r="AH36" s="80"/>
      <c r="AI36" s="68"/>
      <c r="AJ36" s="67">
        <f t="shared" si="9"/>
        <v>0</v>
      </c>
      <c r="AK36" s="66"/>
      <c r="AL36" s="67"/>
      <c r="AM36" s="68"/>
      <c r="AN36" s="67">
        <f t="shared" si="10"/>
        <v>0</v>
      </c>
      <c r="AO36" s="67"/>
      <c r="AP36" s="67"/>
      <c r="AQ36" s="70"/>
      <c r="AR36" s="225"/>
      <c r="AS36" s="70"/>
      <c r="AT36" s="72"/>
      <c r="AU36" s="165"/>
      <c r="AV36" s="165"/>
      <c r="AW36" s="165"/>
      <c r="AX36" s="277"/>
    </row>
    <row r="37" spans="1:50" ht="12.75" customHeight="1" hidden="1">
      <c r="A37" s="269"/>
      <c r="B37" s="193" t="s">
        <v>56</v>
      </c>
      <c r="C37" s="84"/>
      <c r="D37" s="76"/>
      <c r="E37" s="55"/>
      <c r="F37" s="55"/>
      <c r="G37" s="55"/>
      <c r="H37" s="55"/>
      <c r="I37" s="57"/>
      <c r="J37" s="77"/>
      <c r="K37" s="57">
        <f t="shared" si="0"/>
        <v>0</v>
      </c>
      <c r="L37" s="59"/>
      <c r="M37" s="61"/>
      <c r="N37" s="59"/>
      <c r="O37" s="61"/>
      <c r="P37" s="62"/>
      <c r="Q37" s="61"/>
      <c r="R37" s="62"/>
      <c r="S37" s="78">
        <f t="shared" si="1"/>
        <v>0</v>
      </c>
      <c r="T37" s="64"/>
      <c r="U37" s="79">
        <f t="shared" si="2"/>
        <v>0</v>
      </c>
      <c r="V37" s="66"/>
      <c r="W37" s="79">
        <f t="shared" si="3"/>
        <v>0</v>
      </c>
      <c r="X37" s="68"/>
      <c r="Y37" s="79">
        <f t="shared" si="4"/>
        <v>0</v>
      </c>
      <c r="Z37" s="68"/>
      <c r="AA37" s="67">
        <f t="shared" si="5"/>
        <v>0</v>
      </c>
      <c r="AB37" s="68"/>
      <c r="AC37" s="70">
        <f t="shared" si="6"/>
        <v>0</v>
      </c>
      <c r="AD37" s="68"/>
      <c r="AE37" s="67">
        <f t="shared" si="7"/>
        <v>0</v>
      </c>
      <c r="AF37" s="68"/>
      <c r="AG37" s="67">
        <f t="shared" si="8"/>
        <v>0</v>
      </c>
      <c r="AH37" s="80"/>
      <c r="AI37" s="68"/>
      <c r="AJ37" s="67">
        <f t="shared" si="9"/>
        <v>0</v>
      </c>
      <c r="AK37" s="66"/>
      <c r="AL37" s="67"/>
      <c r="AM37" s="68"/>
      <c r="AN37" s="67">
        <f t="shared" si="10"/>
        <v>0</v>
      </c>
      <c r="AO37" s="67"/>
      <c r="AP37" s="67"/>
      <c r="AQ37" s="70"/>
      <c r="AR37" s="225"/>
      <c r="AS37" s="70"/>
      <c r="AT37" s="72"/>
      <c r="AU37" s="165"/>
      <c r="AV37" s="165"/>
      <c r="AW37" s="165"/>
      <c r="AX37" s="277"/>
    </row>
    <row r="38" spans="1:50" ht="12.75" customHeight="1" hidden="1">
      <c r="A38" s="269"/>
      <c r="B38" s="193"/>
      <c r="C38" s="84"/>
      <c r="D38" s="76"/>
      <c r="E38" s="55"/>
      <c r="F38" s="55"/>
      <c r="G38" s="55"/>
      <c r="H38" s="55"/>
      <c r="I38" s="57"/>
      <c r="J38" s="77"/>
      <c r="K38" s="57">
        <f t="shared" si="0"/>
        <v>0</v>
      </c>
      <c r="L38" s="59"/>
      <c r="M38" s="61"/>
      <c r="N38" s="59"/>
      <c r="O38" s="61"/>
      <c r="P38" s="62"/>
      <c r="Q38" s="61"/>
      <c r="R38" s="62"/>
      <c r="S38" s="78">
        <f t="shared" si="1"/>
        <v>0</v>
      </c>
      <c r="T38" s="64"/>
      <c r="U38" s="79">
        <f t="shared" si="2"/>
        <v>0</v>
      </c>
      <c r="V38" s="66"/>
      <c r="W38" s="79">
        <f t="shared" si="3"/>
        <v>0</v>
      </c>
      <c r="X38" s="68"/>
      <c r="Y38" s="79">
        <f t="shared" si="4"/>
        <v>0</v>
      </c>
      <c r="Z38" s="68"/>
      <c r="AA38" s="67">
        <f t="shared" si="5"/>
        <v>0</v>
      </c>
      <c r="AB38" s="68"/>
      <c r="AC38" s="70">
        <f t="shared" si="6"/>
        <v>0</v>
      </c>
      <c r="AD38" s="68"/>
      <c r="AE38" s="67">
        <f t="shared" si="7"/>
        <v>0</v>
      </c>
      <c r="AF38" s="68"/>
      <c r="AG38" s="67">
        <f t="shared" si="8"/>
        <v>0</v>
      </c>
      <c r="AH38" s="80"/>
      <c r="AI38" s="68"/>
      <c r="AJ38" s="67">
        <f t="shared" si="9"/>
        <v>0</v>
      </c>
      <c r="AK38" s="66"/>
      <c r="AL38" s="67"/>
      <c r="AM38" s="68"/>
      <c r="AN38" s="67">
        <f t="shared" si="10"/>
        <v>0</v>
      </c>
      <c r="AO38" s="67"/>
      <c r="AP38" s="67"/>
      <c r="AQ38" s="70"/>
      <c r="AR38" s="225"/>
      <c r="AS38" s="70"/>
      <c r="AT38" s="72"/>
      <c r="AU38" s="165"/>
      <c r="AV38" s="165"/>
      <c r="AW38" s="165"/>
      <c r="AX38" s="277"/>
    </row>
    <row r="39" spans="1:50" ht="15.75" customHeight="1" hidden="1">
      <c r="A39" s="269" t="s">
        <v>57</v>
      </c>
      <c r="B39" s="193" t="s">
        <v>58</v>
      </c>
      <c r="C39" s="84">
        <f>13200+5000</f>
        <v>18200</v>
      </c>
      <c r="D39" s="76"/>
      <c r="E39" s="55"/>
      <c r="F39" s="55"/>
      <c r="G39" s="55"/>
      <c r="H39" s="55"/>
      <c r="I39" s="57"/>
      <c r="J39" s="77">
        <v>100</v>
      </c>
      <c r="K39" s="57">
        <f t="shared" si="0"/>
        <v>-18200</v>
      </c>
      <c r="L39" s="59">
        <v>16000</v>
      </c>
      <c r="M39" s="62">
        <v>100</v>
      </c>
      <c r="N39" s="59">
        <v>16000</v>
      </c>
      <c r="O39" s="61">
        <v>19450.7</v>
      </c>
      <c r="P39" s="62">
        <v>100</v>
      </c>
      <c r="Q39" s="61">
        <f>O39*P39/100</f>
        <v>19450.7</v>
      </c>
      <c r="R39" s="62">
        <v>100</v>
      </c>
      <c r="S39" s="78">
        <f t="shared" si="1"/>
        <v>19450.7</v>
      </c>
      <c r="T39" s="64"/>
      <c r="U39" s="79">
        <f t="shared" si="2"/>
        <v>0</v>
      </c>
      <c r="V39" s="66"/>
      <c r="W39" s="79">
        <f t="shared" si="3"/>
        <v>0</v>
      </c>
      <c r="X39" s="68"/>
      <c r="Y39" s="79">
        <f t="shared" si="4"/>
        <v>0</v>
      </c>
      <c r="Z39" s="68"/>
      <c r="AA39" s="67">
        <f t="shared" si="5"/>
        <v>0</v>
      </c>
      <c r="AB39" s="68"/>
      <c r="AC39" s="70">
        <f t="shared" si="6"/>
        <v>0</v>
      </c>
      <c r="AD39" s="68"/>
      <c r="AE39" s="67">
        <f t="shared" si="7"/>
        <v>0</v>
      </c>
      <c r="AF39" s="68"/>
      <c r="AG39" s="67">
        <f t="shared" si="8"/>
        <v>0</v>
      </c>
      <c r="AH39" s="80"/>
      <c r="AI39" s="68"/>
      <c r="AJ39" s="67">
        <f t="shared" si="9"/>
        <v>0</v>
      </c>
      <c r="AK39" s="66"/>
      <c r="AL39" s="67"/>
      <c r="AM39" s="68"/>
      <c r="AN39" s="67">
        <f t="shared" si="10"/>
        <v>0</v>
      </c>
      <c r="AO39" s="67"/>
      <c r="AP39" s="67"/>
      <c r="AQ39" s="70"/>
      <c r="AR39" s="225"/>
      <c r="AS39" s="70"/>
      <c r="AT39" s="72"/>
      <c r="AU39" s="165"/>
      <c r="AV39" s="165"/>
      <c r="AW39" s="165"/>
      <c r="AX39" s="277"/>
    </row>
    <row r="40" spans="1:50" ht="15.75" customHeight="1" hidden="1">
      <c r="A40" s="269"/>
      <c r="B40" s="194"/>
      <c r="C40" s="84"/>
      <c r="D40" s="76"/>
      <c r="E40" s="55"/>
      <c r="F40" s="55"/>
      <c r="G40" s="55"/>
      <c r="H40" s="55"/>
      <c r="I40" s="57"/>
      <c r="J40" s="77"/>
      <c r="K40" s="57"/>
      <c r="L40" s="59"/>
      <c r="M40" s="62"/>
      <c r="N40" s="59"/>
      <c r="O40" s="61"/>
      <c r="P40" s="62"/>
      <c r="Q40" s="61"/>
      <c r="R40" s="62"/>
      <c r="S40" s="78"/>
      <c r="T40" s="64"/>
      <c r="U40" s="79"/>
      <c r="V40" s="66"/>
      <c r="W40" s="79"/>
      <c r="X40" s="68"/>
      <c r="Y40" s="79"/>
      <c r="Z40" s="68"/>
      <c r="AA40" s="67"/>
      <c r="AB40" s="68"/>
      <c r="AC40" s="70"/>
      <c r="AD40" s="68"/>
      <c r="AE40" s="67"/>
      <c r="AF40" s="68"/>
      <c r="AG40" s="67"/>
      <c r="AH40" s="80"/>
      <c r="AI40" s="68"/>
      <c r="AJ40" s="67"/>
      <c r="AK40" s="66"/>
      <c r="AL40" s="67"/>
      <c r="AM40" s="68"/>
      <c r="AN40" s="67"/>
      <c r="AO40" s="67"/>
      <c r="AP40" s="67"/>
      <c r="AQ40" s="70"/>
      <c r="AR40" s="225"/>
      <c r="AS40" s="70"/>
      <c r="AT40" s="72"/>
      <c r="AU40" s="165"/>
      <c r="AV40" s="165"/>
      <c r="AW40" s="165"/>
      <c r="AX40" s="277"/>
    </row>
    <row r="41" spans="1:50" ht="15.75" customHeight="1" hidden="1">
      <c r="A41" s="269" t="s">
        <v>59</v>
      </c>
      <c r="B41" s="194" t="s">
        <v>60</v>
      </c>
      <c r="C41" s="84">
        <v>6554.9</v>
      </c>
      <c r="D41" s="76"/>
      <c r="E41" s="55"/>
      <c r="F41" s="55"/>
      <c r="G41" s="55"/>
      <c r="H41" s="55"/>
      <c r="I41" s="57"/>
      <c r="J41" s="77">
        <v>100</v>
      </c>
      <c r="K41" s="57">
        <f>I41-C41</f>
        <v>-6554.9</v>
      </c>
      <c r="L41" s="59">
        <v>7586</v>
      </c>
      <c r="M41" s="62">
        <v>100</v>
      </c>
      <c r="N41" s="59">
        <v>7586</v>
      </c>
      <c r="O41" s="61">
        <v>5430</v>
      </c>
      <c r="P41" s="62">
        <v>100</v>
      </c>
      <c r="Q41" s="61">
        <f>O41*P41/100</f>
        <v>5430</v>
      </c>
      <c r="R41" s="62">
        <v>100</v>
      </c>
      <c r="S41" s="78">
        <f>O41*P41/100</f>
        <v>5430</v>
      </c>
      <c r="T41" s="64"/>
      <c r="U41" s="79">
        <f>W41+Y41+AA41+AC41+AE41+AG41+AJ41+AL41+AN41</f>
        <v>0</v>
      </c>
      <c r="V41" s="66"/>
      <c r="W41" s="79">
        <f>V41*T41/100</f>
        <v>0</v>
      </c>
      <c r="X41" s="68"/>
      <c r="Y41" s="79">
        <f>X41*T41/100</f>
        <v>0</v>
      </c>
      <c r="Z41" s="68"/>
      <c r="AA41" s="67">
        <f>Z41*T41/100</f>
        <v>0</v>
      </c>
      <c r="AB41" s="68"/>
      <c r="AC41" s="70">
        <f>AB41*T41/100</f>
        <v>0</v>
      </c>
      <c r="AD41" s="68"/>
      <c r="AE41" s="67">
        <f>AD41*T41/100</f>
        <v>0</v>
      </c>
      <c r="AF41" s="68"/>
      <c r="AG41" s="67">
        <f>AF41*T41/100</f>
        <v>0</v>
      </c>
      <c r="AH41" s="80"/>
      <c r="AI41" s="68"/>
      <c r="AJ41" s="67">
        <f>AI41*T41/100</f>
        <v>0</v>
      </c>
      <c r="AK41" s="66"/>
      <c r="AL41" s="67"/>
      <c r="AM41" s="68"/>
      <c r="AN41" s="67">
        <f>AM41*T41/100</f>
        <v>0</v>
      </c>
      <c r="AO41" s="67"/>
      <c r="AP41" s="67"/>
      <c r="AQ41" s="70"/>
      <c r="AR41" s="225"/>
      <c r="AS41" s="70"/>
      <c r="AT41" s="72"/>
      <c r="AU41" s="165"/>
      <c r="AV41" s="165"/>
      <c r="AW41" s="165"/>
      <c r="AX41" s="277"/>
    </row>
    <row r="42" spans="1:50" ht="15.75" customHeight="1" hidden="1">
      <c r="A42" s="269"/>
      <c r="B42" s="200"/>
      <c r="C42" s="84"/>
      <c r="D42" s="76"/>
      <c r="E42" s="55"/>
      <c r="F42" s="55"/>
      <c r="G42" s="55"/>
      <c r="H42" s="55"/>
      <c r="I42" s="57"/>
      <c r="J42" s="77"/>
      <c r="K42" s="57"/>
      <c r="L42" s="59"/>
      <c r="M42" s="62"/>
      <c r="N42" s="59"/>
      <c r="O42" s="61"/>
      <c r="P42" s="62"/>
      <c r="Q42" s="61"/>
      <c r="R42" s="62"/>
      <c r="S42" s="78"/>
      <c r="T42" s="64"/>
      <c r="U42" s="79"/>
      <c r="V42" s="66"/>
      <c r="W42" s="79"/>
      <c r="X42" s="68"/>
      <c r="Y42" s="79"/>
      <c r="Z42" s="68"/>
      <c r="AA42" s="67"/>
      <c r="AB42" s="68"/>
      <c r="AC42" s="70"/>
      <c r="AD42" s="68"/>
      <c r="AE42" s="67"/>
      <c r="AF42" s="68"/>
      <c r="AG42" s="67"/>
      <c r="AH42" s="80"/>
      <c r="AI42" s="68"/>
      <c r="AJ42" s="67"/>
      <c r="AK42" s="66"/>
      <c r="AL42" s="67"/>
      <c r="AM42" s="68"/>
      <c r="AN42" s="67"/>
      <c r="AO42" s="67"/>
      <c r="AP42" s="67"/>
      <c r="AQ42" s="70"/>
      <c r="AR42" s="225"/>
      <c r="AS42" s="70"/>
      <c r="AT42" s="72"/>
      <c r="AU42" s="165"/>
      <c r="AV42" s="165"/>
      <c r="AW42" s="165"/>
      <c r="AX42" s="277"/>
    </row>
    <row r="43" spans="1:50" ht="15.75">
      <c r="A43" s="269"/>
      <c r="B43" s="201" t="s">
        <v>61</v>
      </c>
      <c r="C43" s="84"/>
      <c r="D43" s="76"/>
      <c r="E43" s="55"/>
      <c r="F43" s="55"/>
      <c r="G43" s="55"/>
      <c r="H43" s="55"/>
      <c r="I43" s="57"/>
      <c r="J43" s="77"/>
      <c r="K43" s="57"/>
      <c r="L43" s="59"/>
      <c r="M43" s="62"/>
      <c r="N43" s="59"/>
      <c r="O43" s="61"/>
      <c r="P43" s="62"/>
      <c r="Q43" s="61"/>
      <c r="R43" s="62"/>
      <c r="S43" s="78"/>
      <c r="T43" s="64"/>
      <c r="U43" s="79"/>
      <c r="V43" s="66"/>
      <c r="W43" s="79"/>
      <c r="X43" s="68"/>
      <c r="Y43" s="79"/>
      <c r="Z43" s="68"/>
      <c r="AA43" s="67"/>
      <c r="AB43" s="68"/>
      <c r="AC43" s="70"/>
      <c r="AD43" s="68"/>
      <c r="AE43" s="67"/>
      <c r="AF43" s="68"/>
      <c r="AG43" s="67"/>
      <c r="AH43" s="80"/>
      <c r="AI43" s="68"/>
      <c r="AJ43" s="67"/>
      <c r="AK43" s="66"/>
      <c r="AL43" s="67"/>
      <c r="AM43" s="68"/>
      <c r="AN43" s="67"/>
      <c r="AO43" s="67"/>
      <c r="AP43" s="67"/>
      <c r="AQ43" s="70"/>
      <c r="AR43" s="225"/>
      <c r="AS43" s="70"/>
      <c r="AT43" s="72"/>
      <c r="AU43" s="165"/>
      <c r="AV43" s="165"/>
      <c r="AW43" s="165"/>
      <c r="AX43" s="277"/>
    </row>
    <row r="44" spans="1:50" ht="12.75" customHeight="1" hidden="1">
      <c r="A44" s="269" t="s">
        <v>62</v>
      </c>
      <c r="B44" s="193" t="s">
        <v>63</v>
      </c>
      <c r="C44" s="84">
        <f>SUM(C47:C48)</f>
        <v>62942.7</v>
      </c>
      <c r="D44" s="55">
        <f>SUM(D47:D48)</f>
        <v>0</v>
      </c>
      <c r="E44" s="55">
        <f>SUM(E47:E48)</f>
        <v>0</v>
      </c>
      <c r="F44" s="55">
        <f>SUM(F47:F48)</f>
        <v>0</v>
      </c>
      <c r="G44" s="55">
        <f>SUM(G47:G48)</f>
        <v>0</v>
      </c>
      <c r="H44" s="55"/>
      <c r="I44" s="55"/>
      <c r="J44" s="55">
        <f>SUM(J47:J48)</f>
        <v>0</v>
      </c>
      <c r="K44" s="57">
        <f>I44-C44</f>
        <v>-62942.7</v>
      </c>
      <c r="L44" s="59">
        <f>L47+L48</f>
        <v>790995.2</v>
      </c>
      <c r="M44" s="62"/>
      <c r="N44" s="59">
        <f>N47+N48</f>
        <v>204498.8</v>
      </c>
      <c r="O44" s="61"/>
      <c r="P44" s="62"/>
      <c r="Q44" s="61"/>
      <c r="R44" s="62"/>
      <c r="S44" s="78"/>
      <c r="T44" s="64"/>
      <c r="U44" s="79">
        <f aca="true" t="shared" si="11" ref="U44:U49">W44+Y44+AA44+AC44+AE44+AG44+AJ44+AL44+AN44</f>
        <v>0</v>
      </c>
      <c r="V44" s="66"/>
      <c r="W44" s="79"/>
      <c r="X44" s="68"/>
      <c r="Y44" s="79"/>
      <c r="Z44" s="68"/>
      <c r="AA44" s="67"/>
      <c r="AB44" s="68"/>
      <c r="AC44" s="70"/>
      <c r="AD44" s="68"/>
      <c r="AE44" s="67"/>
      <c r="AF44" s="68"/>
      <c r="AG44" s="67"/>
      <c r="AH44" s="80"/>
      <c r="AI44" s="68"/>
      <c r="AJ44" s="67">
        <f aca="true" t="shared" si="12" ref="AJ44:AJ49">AI44*T44/100</f>
        <v>0</v>
      </c>
      <c r="AK44" s="66"/>
      <c r="AL44" s="67"/>
      <c r="AM44" s="68"/>
      <c r="AN44" s="67"/>
      <c r="AO44" s="67"/>
      <c r="AP44" s="67"/>
      <c r="AQ44" s="70"/>
      <c r="AR44" s="225"/>
      <c r="AS44" s="70"/>
      <c r="AT44" s="72"/>
      <c r="AU44" s="165"/>
      <c r="AV44" s="165"/>
      <c r="AW44" s="165"/>
      <c r="AX44" s="277"/>
    </row>
    <row r="45" spans="1:50" ht="12.75" customHeight="1" hidden="1">
      <c r="A45" s="269"/>
      <c r="B45" s="193"/>
      <c r="C45" s="84"/>
      <c r="D45" s="55"/>
      <c r="E45" s="55"/>
      <c r="F45" s="55"/>
      <c r="G45" s="55"/>
      <c r="H45" s="55"/>
      <c r="I45" s="57"/>
      <c r="J45" s="84"/>
      <c r="K45" s="57">
        <f>I45-C45</f>
        <v>0</v>
      </c>
      <c r="L45" s="59"/>
      <c r="M45" s="62"/>
      <c r="N45" s="59"/>
      <c r="O45" s="61"/>
      <c r="P45" s="62"/>
      <c r="Q45" s="61"/>
      <c r="R45" s="62"/>
      <c r="S45" s="78"/>
      <c r="T45" s="64"/>
      <c r="U45" s="79">
        <f t="shared" si="11"/>
        <v>0</v>
      </c>
      <c r="V45" s="66"/>
      <c r="W45" s="79"/>
      <c r="X45" s="68"/>
      <c r="Y45" s="79"/>
      <c r="Z45" s="68"/>
      <c r="AA45" s="67"/>
      <c r="AB45" s="68"/>
      <c r="AC45" s="70"/>
      <c r="AD45" s="68"/>
      <c r="AE45" s="67"/>
      <c r="AF45" s="68"/>
      <c r="AG45" s="67"/>
      <c r="AH45" s="80"/>
      <c r="AI45" s="68"/>
      <c r="AJ45" s="67">
        <f t="shared" si="12"/>
        <v>0</v>
      </c>
      <c r="AK45" s="66"/>
      <c r="AL45" s="67"/>
      <c r="AM45" s="68"/>
      <c r="AN45" s="67"/>
      <c r="AO45" s="67"/>
      <c r="AP45" s="67"/>
      <c r="AQ45" s="70"/>
      <c r="AR45" s="225"/>
      <c r="AS45" s="70"/>
      <c r="AT45" s="72"/>
      <c r="AU45" s="165"/>
      <c r="AV45" s="165"/>
      <c r="AW45" s="165"/>
      <c r="AX45" s="277"/>
    </row>
    <row r="46" spans="1:50" ht="12.75" customHeight="1" hidden="1">
      <c r="A46" s="269"/>
      <c r="B46" s="193" t="s">
        <v>64</v>
      </c>
      <c r="C46" s="84"/>
      <c r="D46" s="55"/>
      <c r="E46" s="55"/>
      <c r="F46" s="55"/>
      <c r="G46" s="55"/>
      <c r="H46" s="55"/>
      <c r="I46" s="57"/>
      <c r="J46" s="84"/>
      <c r="K46" s="57">
        <f>I46-C46</f>
        <v>0</v>
      </c>
      <c r="L46" s="59"/>
      <c r="M46" s="62"/>
      <c r="N46" s="59"/>
      <c r="O46" s="61"/>
      <c r="P46" s="62"/>
      <c r="Q46" s="61"/>
      <c r="R46" s="62"/>
      <c r="S46" s="78"/>
      <c r="T46" s="64"/>
      <c r="U46" s="79">
        <f t="shared" si="11"/>
        <v>0</v>
      </c>
      <c r="V46" s="66"/>
      <c r="W46" s="79"/>
      <c r="X46" s="68"/>
      <c r="Y46" s="79"/>
      <c r="Z46" s="68"/>
      <c r="AA46" s="67"/>
      <c r="AB46" s="68"/>
      <c r="AC46" s="70"/>
      <c r="AD46" s="68"/>
      <c r="AE46" s="67"/>
      <c r="AF46" s="68"/>
      <c r="AG46" s="67"/>
      <c r="AH46" s="80"/>
      <c r="AI46" s="68"/>
      <c r="AJ46" s="67">
        <f t="shared" si="12"/>
        <v>0</v>
      </c>
      <c r="AK46" s="66"/>
      <c r="AL46" s="67"/>
      <c r="AM46" s="68"/>
      <c r="AN46" s="67"/>
      <c r="AO46" s="67"/>
      <c r="AP46" s="67"/>
      <c r="AQ46" s="70"/>
      <c r="AR46" s="225"/>
      <c r="AS46" s="70"/>
      <c r="AT46" s="72"/>
      <c r="AU46" s="165"/>
      <c r="AV46" s="165"/>
      <c r="AW46" s="165"/>
      <c r="AX46" s="277"/>
    </row>
    <row r="47" spans="1:50" ht="12.75" customHeight="1" hidden="1">
      <c r="A47" s="269"/>
      <c r="B47" s="193" t="s">
        <v>39</v>
      </c>
      <c r="C47" s="84">
        <v>44109.6</v>
      </c>
      <c r="D47" s="55"/>
      <c r="E47" s="55"/>
      <c r="F47" s="55"/>
      <c r="G47" s="55"/>
      <c r="H47" s="55"/>
      <c r="I47" s="57"/>
      <c r="J47" s="84"/>
      <c r="K47" s="57">
        <f>I47-C47</f>
        <v>-44109.6</v>
      </c>
      <c r="L47" s="59">
        <v>625766</v>
      </c>
      <c r="M47" s="62">
        <v>25</v>
      </c>
      <c r="N47" s="59">
        <v>163191.5</v>
      </c>
      <c r="O47" s="61"/>
      <c r="P47" s="62"/>
      <c r="Q47" s="61"/>
      <c r="R47" s="62"/>
      <c r="S47" s="78"/>
      <c r="T47" s="64"/>
      <c r="U47" s="79">
        <f t="shared" si="11"/>
        <v>0</v>
      </c>
      <c r="V47" s="66"/>
      <c r="W47" s="79"/>
      <c r="X47" s="68"/>
      <c r="Y47" s="79"/>
      <c r="Z47" s="68"/>
      <c r="AA47" s="67"/>
      <c r="AB47" s="68"/>
      <c r="AC47" s="70"/>
      <c r="AD47" s="68"/>
      <c r="AE47" s="67"/>
      <c r="AF47" s="68"/>
      <c r="AG47" s="67"/>
      <c r="AH47" s="80"/>
      <c r="AI47" s="68"/>
      <c r="AJ47" s="67">
        <f t="shared" si="12"/>
        <v>0</v>
      </c>
      <c r="AK47" s="66"/>
      <c r="AL47" s="67"/>
      <c r="AM47" s="68"/>
      <c r="AN47" s="67"/>
      <c r="AO47" s="67"/>
      <c r="AP47" s="67"/>
      <c r="AQ47" s="70"/>
      <c r="AR47" s="225"/>
      <c r="AS47" s="70"/>
      <c r="AT47" s="72"/>
      <c r="AU47" s="165"/>
      <c r="AV47" s="165"/>
      <c r="AW47" s="165"/>
      <c r="AX47" s="277"/>
    </row>
    <row r="48" spans="1:50" ht="12.75" customHeight="1" hidden="1">
      <c r="A48" s="269"/>
      <c r="B48" s="193" t="s">
        <v>65</v>
      </c>
      <c r="C48" s="84">
        <f>13833.1+5000</f>
        <v>18833.1</v>
      </c>
      <c r="D48" s="55"/>
      <c r="E48" s="55"/>
      <c r="F48" s="55"/>
      <c r="G48" s="55"/>
      <c r="H48" s="55"/>
      <c r="I48" s="57"/>
      <c r="J48" s="84"/>
      <c r="K48" s="57">
        <f>I48-C48</f>
        <v>-18833.1</v>
      </c>
      <c r="L48" s="59">
        <v>165229.2</v>
      </c>
      <c r="M48" s="62">
        <v>25</v>
      </c>
      <c r="N48" s="59">
        <v>41307.3</v>
      </c>
      <c r="O48" s="61"/>
      <c r="P48" s="62"/>
      <c r="Q48" s="61"/>
      <c r="R48" s="62"/>
      <c r="S48" s="78"/>
      <c r="T48" s="64"/>
      <c r="U48" s="79">
        <f t="shared" si="11"/>
        <v>0</v>
      </c>
      <c r="V48" s="66"/>
      <c r="W48" s="79"/>
      <c r="X48" s="68"/>
      <c r="Y48" s="79"/>
      <c r="Z48" s="68"/>
      <c r="AA48" s="67"/>
      <c r="AB48" s="68"/>
      <c r="AC48" s="70"/>
      <c r="AD48" s="68"/>
      <c r="AE48" s="67"/>
      <c r="AF48" s="68"/>
      <c r="AG48" s="67"/>
      <c r="AH48" s="80"/>
      <c r="AI48" s="68"/>
      <c r="AJ48" s="67">
        <f t="shared" si="12"/>
        <v>0</v>
      </c>
      <c r="AK48" s="66"/>
      <c r="AL48" s="67"/>
      <c r="AM48" s="68"/>
      <c r="AN48" s="67"/>
      <c r="AO48" s="67"/>
      <c r="AP48" s="67"/>
      <c r="AQ48" s="70"/>
      <c r="AR48" s="225"/>
      <c r="AS48" s="70"/>
      <c r="AT48" s="72"/>
      <c r="AU48" s="165"/>
      <c r="AV48" s="165"/>
      <c r="AW48" s="165"/>
      <c r="AX48" s="277"/>
    </row>
    <row r="49" spans="1:50" ht="36.75" customHeight="1" hidden="1">
      <c r="A49" s="269" t="s">
        <v>66</v>
      </c>
      <c r="B49" s="194" t="s">
        <v>67</v>
      </c>
      <c r="C49" s="84"/>
      <c r="D49" s="55"/>
      <c r="E49" s="55"/>
      <c r="F49" s="55"/>
      <c r="G49" s="55"/>
      <c r="H49" s="55"/>
      <c r="I49" s="57"/>
      <c r="J49" s="84"/>
      <c r="K49" s="57"/>
      <c r="L49" s="59"/>
      <c r="M49" s="59"/>
      <c r="N49" s="59"/>
      <c r="O49" s="61"/>
      <c r="P49" s="62"/>
      <c r="Q49" s="61"/>
      <c r="R49" s="62"/>
      <c r="S49" s="78"/>
      <c r="T49" s="64"/>
      <c r="U49" s="79">
        <f t="shared" si="11"/>
        <v>0</v>
      </c>
      <c r="V49" s="66"/>
      <c r="W49" s="79"/>
      <c r="X49" s="68"/>
      <c r="Y49" s="79"/>
      <c r="Z49" s="68"/>
      <c r="AA49" s="67"/>
      <c r="AB49" s="68"/>
      <c r="AC49" s="70"/>
      <c r="AD49" s="68"/>
      <c r="AE49" s="67"/>
      <c r="AF49" s="68"/>
      <c r="AG49" s="67"/>
      <c r="AH49" s="80"/>
      <c r="AI49" s="68"/>
      <c r="AJ49" s="67">
        <f t="shared" si="12"/>
        <v>0</v>
      </c>
      <c r="AK49" s="66"/>
      <c r="AL49" s="67"/>
      <c r="AM49" s="68"/>
      <c r="AN49" s="67"/>
      <c r="AO49" s="67"/>
      <c r="AP49" s="67"/>
      <c r="AQ49" s="70"/>
      <c r="AR49" s="225"/>
      <c r="AS49" s="70"/>
      <c r="AT49" s="72"/>
      <c r="AU49" s="165"/>
      <c r="AV49" s="165"/>
      <c r="AW49" s="165"/>
      <c r="AX49" s="277"/>
    </row>
    <row r="50" spans="1:50" ht="15.75" customHeight="1" hidden="1">
      <c r="A50" s="269"/>
      <c r="B50" s="195"/>
      <c r="C50" s="84"/>
      <c r="D50" s="55"/>
      <c r="E50" s="55"/>
      <c r="F50" s="55"/>
      <c r="G50" s="55"/>
      <c r="H50" s="55"/>
      <c r="I50" s="57"/>
      <c r="J50" s="84"/>
      <c r="K50" s="57"/>
      <c r="L50" s="59"/>
      <c r="M50" s="59"/>
      <c r="N50" s="59"/>
      <c r="O50" s="61"/>
      <c r="P50" s="62"/>
      <c r="Q50" s="61"/>
      <c r="R50" s="62"/>
      <c r="S50" s="78"/>
      <c r="T50" s="64"/>
      <c r="U50" s="79"/>
      <c r="V50" s="66"/>
      <c r="W50" s="79"/>
      <c r="X50" s="68"/>
      <c r="Y50" s="79"/>
      <c r="Z50" s="68"/>
      <c r="AA50" s="67"/>
      <c r="AB50" s="68"/>
      <c r="AC50" s="70"/>
      <c r="AD50" s="68"/>
      <c r="AE50" s="67"/>
      <c r="AF50" s="68"/>
      <c r="AG50" s="67"/>
      <c r="AH50" s="80"/>
      <c r="AI50" s="68"/>
      <c r="AJ50" s="67"/>
      <c r="AK50" s="66"/>
      <c r="AL50" s="67"/>
      <c r="AM50" s="68"/>
      <c r="AN50" s="67"/>
      <c r="AO50" s="67"/>
      <c r="AP50" s="67"/>
      <c r="AQ50" s="70"/>
      <c r="AR50" s="225"/>
      <c r="AS50" s="70"/>
      <c r="AT50" s="72"/>
      <c r="AU50" s="165"/>
      <c r="AV50" s="165"/>
      <c r="AW50" s="165"/>
      <c r="AX50" s="277"/>
    </row>
    <row r="51" spans="1:50" ht="15.75" customHeight="1" hidden="1">
      <c r="A51" s="269" t="s">
        <v>68</v>
      </c>
      <c r="B51" s="194" t="s">
        <v>69</v>
      </c>
      <c r="C51" s="84">
        <f>66670.4-775.2+927</f>
        <v>66822.2</v>
      </c>
      <c r="D51" s="76"/>
      <c r="E51" s="55"/>
      <c r="F51" s="55"/>
      <c r="G51" s="55"/>
      <c r="H51" s="55"/>
      <c r="I51" s="57"/>
      <c r="J51" s="77">
        <v>45</v>
      </c>
      <c r="K51" s="57">
        <f>I51-C51</f>
        <v>-66822.2</v>
      </c>
      <c r="L51" s="59">
        <v>30939.1</v>
      </c>
      <c r="M51" s="62">
        <v>45</v>
      </c>
      <c r="N51" s="59">
        <v>13922.6</v>
      </c>
      <c r="O51" s="61">
        <v>68660</v>
      </c>
      <c r="P51" s="62">
        <v>90</v>
      </c>
      <c r="Q51" s="61">
        <f>O51*P51/100</f>
        <v>61794</v>
      </c>
      <c r="R51" s="62">
        <v>90</v>
      </c>
      <c r="S51" s="78">
        <f>O51*P51/100</f>
        <v>61794</v>
      </c>
      <c r="T51" s="64"/>
      <c r="U51" s="79">
        <f>W51+Y51+AA51+AC51+AE51+AG51+AJ51+AL51+AN51</f>
        <v>0</v>
      </c>
      <c r="V51" s="66"/>
      <c r="W51" s="79">
        <f>V51*T51/100</f>
        <v>0</v>
      </c>
      <c r="X51" s="68"/>
      <c r="Y51" s="79">
        <f>X51*T51/100</f>
        <v>0</v>
      </c>
      <c r="Z51" s="68"/>
      <c r="AA51" s="67">
        <f>Z51*T51/100</f>
        <v>0</v>
      </c>
      <c r="AB51" s="68"/>
      <c r="AC51" s="70">
        <f>AB51*T51/100</f>
        <v>0</v>
      </c>
      <c r="AD51" s="68"/>
      <c r="AE51" s="67">
        <f>AD51*T51/100</f>
        <v>0</v>
      </c>
      <c r="AF51" s="68"/>
      <c r="AG51" s="67">
        <f>AF51*T51/100</f>
        <v>0</v>
      </c>
      <c r="AH51" s="80"/>
      <c r="AI51" s="68"/>
      <c r="AJ51" s="67">
        <f>AI51*T51/100</f>
        <v>0</v>
      </c>
      <c r="AK51" s="66"/>
      <c r="AL51" s="67"/>
      <c r="AM51" s="68"/>
      <c r="AN51" s="67">
        <f>AM51*T51/100</f>
        <v>0</v>
      </c>
      <c r="AO51" s="67"/>
      <c r="AP51" s="67"/>
      <c r="AQ51" s="70"/>
      <c r="AR51" s="225"/>
      <c r="AS51" s="70"/>
      <c r="AT51" s="72"/>
      <c r="AU51" s="165"/>
      <c r="AV51" s="165"/>
      <c r="AW51" s="165"/>
      <c r="AX51" s="277"/>
    </row>
    <row r="52" spans="1:50" ht="15.75" customHeight="1" hidden="1">
      <c r="A52" s="269"/>
      <c r="B52" s="195"/>
      <c r="C52" s="84"/>
      <c r="D52" s="55"/>
      <c r="E52" s="55"/>
      <c r="F52" s="55"/>
      <c r="G52" s="55"/>
      <c r="H52" s="55"/>
      <c r="I52" s="57"/>
      <c r="J52" s="84"/>
      <c r="K52" s="57"/>
      <c r="L52" s="59"/>
      <c r="M52" s="62"/>
      <c r="N52" s="59"/>
      <c r="O52" s="61"/>
      <c r="P52" s="62"/>
      <c r="Q52" s="61"/>
      <c r="R52" s="62"/>
      <c r="S52" s="78"/>
      <c r="T52" s="64"/>
      <c r="U52" s="79"/>
      <c r="V52" s="66"/>
      <c r="W52" s="79"/>
      <c r="X52" s="68"/>
      <c r="Y52" s="79"/>
      <c r="Z52" s="68"/>
      <c r="AA52" s="67"/>
      <c r="AB52" s="68"/>
      <c r="AC52" s="70"/>
      <c r="AD52" s="68"/>
      <c r="AE52" s="67"/>
      <c r="AF52" s="68"/>
      <c r="AG52" s="67"/>
      <c r="AH52" s="80"/>
      <c r="AI52" s="68"/>
      <c r="AJ52" s="67"/>
      <c r="AK52" s="66"/>
      <c r="AL52" s="67"/>
      <c r="AM52" s="68"/>
      <c r="AN52" s="67"/>
      <c r="AO52" s="67"/>
      <c r="AP52" s="67"/>
      <c r="AQ52" s="70"/>
      <c r="AR52" s="225"/>
      <c r="AS52" s="70"/>
      <c r="AT52" s="72"/>
      <c r="AU52" s="165"/>
      <c r="AV52" s="165"/>
      <c r="AW52" s="165"/>
      <c r="AX52" s="277"/>
    </row>
    <row r="53" spans="1:50" ht="15.75" customHeight="1" hidden="1">
      <c r="A53" s="416" t="s">
        <v>70</v>
      </c>
      <c r="B53" s="418" t="s">
        <v>71</v>
      </c>
      <c r="C53" s="84"/>
      <c r="D53" s="55"/>
      <c r="E53" s="55"/>
      <c r="F53" s="55"/>
      <c r="G53" s="55"/>
      <c r="H53" s="55"/>
      <c r="I53" s="57"/>
      <c r="J53" s="84"/>
      <c r="K53" s="57">
        <f>I53-C53</f>
        <v>0</v>
      </c>
      <c r="L53" s="59"/>
      <c r="M53" s="62"/>
      <c r="N53" s="59"/>
      <c r="O53" s="420">
        <v>19921</v>
      </c>
      <c r="P53" s="422">
        <v>90</v>
      </c>
      <c r="Q53" s="420">
        <f>O53*P53/100</f>
        <v>17928.9</v>
      </c>
      <c r="R53" s="422">
        <v>90</v>
      </c>
      <c r="S53" s="424">
        <f>O53*P53/100</f>
        <v>17928.9</v>
      </c>
      <c r="T53" s="426"/>
      <c r="U53" s="427">
        <f>W53+Y53+AA53+AC53+AE53+AG53+AJ53+AL53+AN53</f>
        <v>0</v>
      </c>
      <c r="V53" s="429"/>
      <c r="W53" s="427">
        <f>V53*T53/100</f>
        <v>0</v>
      </c>
      <c r="X53" s="430"/>
      <c r="Y53" s="427">
        <f>X53*T53/100</f>
        <v>0</v>
      </c>
      <c r="Z53" s="430"/>
      <c r="AA53" s="431">
        <f>Z53*T53/100</f>
        <v>0</v>
      </c>
      <c r="AB53" s="430"/>
      <c r="AC53" s="433">
        <f>AB53*T53/100</f>
        <v>0</v>
      </c>
      <c r="AD53" s="430"/>
      <c r="AE53" s="431">
        <f>AD53*T53/100</f>
        <v>0</v>
      </c>
      <c r="AF53" s="430"/>
      <c r="AG53" s="431">
        <f>AF53*T53/100</f>
        <v>0</v>
      </c>
      <c r="AH53" s="89"/>
      <c r="AI53" s="430"/>
      <c r="AJ53" s="431">
        <f>AI53*T53/100</f>
        <v>0</v>
      </c>
      <c r="AK53" s="429"/>
      <c r="AL53" s="431"/>
      <c r="AM53" s="430"/>
      <c r="AN53" s="431">
        <f>AM53*T53/100</f>
        <v>0</v>
      </c>
      <c r="AO53" s="431"/>
      <c r="AP53" s="431"/>
      <c r="AQ53" s="433"/>
      <c r="AR53" s="438"/>
      <c r="AS53" s="433"/>
      <c r="AT53" s="72"/>
      <c r="AU53" s="165"/>
      <c r="AV53" s="165"/>
      <c r="AW53" s="165"/>
      <c r="AX53" s="277"/>
    </row>
    <row r="54" spans="1:50" ht="22.5" customHeight="1" hidden="1">
      <c r="A54" s="417"/>
      <c r="B54" s="419"/>
      <c r="C54" s="84">
        <v>7206.3</v>
      </c>
      <c r="D54" s="76"/>
      <c r="E54" s="55"/>
      <c r="F54" s="55"/>
      <c r="G54" s="55"/>
      <c r="H54" s="55"/>
      <c r="I54" s="57"/>
      <c r="J54" s="77">
        <v>45</v>
      </c>
      <c r="K54" s="57">
        <f>I54-C54</f>
        <v>-7206.3</v>
      </c>
      <c r="L54" s="59">
        <v>18814.7</v>
      </c>
      <c r="M54" s="62">
        <v>45</v>
      </c>
      <c r="N54" s="59">
        <v>8466.6</v>
      </c>
      <c r="O54" s="421"/>
      <c r="P54" s="423"/>
      <c r="Q54" s="421"/>
      <c r="R54" s="423"/>
      <c r="S54" s="425"/>
      <c r="T54" s="426"/>
      <c r="U54" s="428"/>
      <c r="V54" s="429"/>
      <c r="W54" s="428"/>
      <c r="X54" s="430"/>
      <c r="Y54" s="428"/>
      <c r="Z54" s="430"/>
      <c r="AA54" s="432"/>
      <c r="AB54" s="430"/>
      <c r="AC54" s="434"/>
      <c r="AD54" s="430"/>
      <c r="AE54" s="432"/>
      <c r="AF54" s="430"/>
      <c r="AG54" s="432"/>
      <c r="AH54" s="96"/>
      <c r="AI54" s="430"/>
      <c r="AJ54" s="432"/>
      <c r="AK54" s="429"/>
      <c r="AL54" s="432"/>
      <c r="AM54" s="430"/>
      <c r="AN54" s="432"/>
      <c r="AO54" s="432"/>
      <c r="AP54" s="432"/>
      <c r="AQ54" s="434"/>
      <c r="AR54" s="439"/>
      <c r="AS54" s="434"/>
      <c r="AT54" s="72"/>
      <c r="AU54" s="165"/>
      <c r="AV54" s="165"/>
      <c r="AW54" s="165"/>
      <c r="AX54" s="277"/>
    </row>
    <row r="55" spans="1:50" ht="11.25" customHeight="1" hidden="1">
      <c r="A55" s="270"/>
      <c r="B55" s="183"/>
      <c r="C55" s="84"/>
      <c r="D55" s="76"/>
      <c r="E55" s="55"/>
      <c r="F55" s="55"/>
      <c r="G55" s="55"/>
      <c r="H55" s="55"/>
      <c r="I55" s="57"/>
      <c r="J55" s="77"/>
      <c r="K55" s="57"/>
      <c r="L55" s="59"/>
      <c r="M55" s="62"/>
      <c r="N55" s="59"/>
      <c r="O55" s="90"/>
      <c r="P55" s="91"/>
      <c r="Q55" s="90"/>
      <c r="R55" s="91"/>
      <c r="S55" s="92"/>
      <c r="T55" s="85"/>
      <c r="U55" s="88"/>
      <c r="V55" s="86"/>
      <c r="W55" s="93"/>
      <c r="X55" s="87"/>
      <c r="Y55" s="93"/>
      <c r="Z55" s="87"/>
      <c r="AA55" s="94"/>
      <c r="AB55" s="87"/>
      <c r="AC55" s="95"/>
      <c r="AD55" s="87"/>
      <c r="AE55" s="94"/>
      <c r="AF55" s="87"/>
      <c r="AG55" s="94"/>
      <c r="AH55" s="96"/>
      <c r="AI55" s="87"/>
      <c r="AJ55" s="94"/>
      <c r="AK55" s="86"/>
      <c r="AL55" s="94"/>
      <c r="AM55" s="87"/>
      <c r="AN55" s="94"/>
      <c r="AO55" s="94"/>
      <c r="AP55" s="94"/>
      <c r="AQ55" s="95"/>
      <c r="AR55" s="249"/>
      <c r="AS55" s="95"/>
      <c r="AT55" s="72"/>
      <c r="AU55" s="165"/>
      <c r="AV55" s="165"/>
      <c r="AW55" s="165"/>
      <c r="AX55" s="277"/>
    </row>
    <row r="56" spans="1:50" ht="22.5" customHeight="1">
      <c r="A56" s="270" t="s">
        <v>72</v>
      </c>
      <c r="B56" s="183" t="s">
        <v>73</v>
      </c>
      <c r="C56" s="84"/>
      <c r="D56" s="76"/>
      <c r="E56" s="55"/>
      <c r="F56" s="55"/>
      <c r="G56" s="55"/>
      <c r="H56" s="55"/>
      <c r="I56" s="57"/>
      <c r="J56" s="77"/>
      <c r="K56" s="57"/>
      <c r="L56" s="59"/>
      <c r="M56" s="62"/>
      <c r="N56" s="59"/>
      <c r="O56" s="90">
        <v>8</v>
      </c>
      <c r="P56" s="91">
        <v>90</v>
      </c>
      <c r="Q56" s="90"/>
      <c r="R56" s="91">
        <v>60</v>
      </c>
      <c r="S56" s="92">
        <f>O56*P56/100</f>
        <v>7.2</v>
      </c>
      <c r="T56" s="85">
        <v>30</v>
      </c>
      <c r="U56" s="88">
        <f>W56+Y56+AA56+AC56+AE56+AG56+AJ56+AL56+AN56</f>
        <v>2.4</v>
      </c>
      <c r="V56" s="86"/>
      <c r="W56" s="79">
        <v>2.4</v>
      </c>
      <c r="X56" s="87"/>
      <c r="Y56" s="93"/>
      <c r="Z56" s="87"/>
      <c r="AA56" s="94"/>
      <c r="AB56" s="87"/>
      <c r="AC56" s="95"/>
      <c r="AD56" s="87"/>
      <c r="AE56" s="94"/>
      <c r="AF56" s="87"/>
      <c r="AG56" s="94"/>
      <c r="AH56" s="96"/>
      <c r="AI56" s="87"/>
      <c r="AJ56" s="94"/>
      <c r="AK56" s="86"/>
      <c r="AL56" s="94"/>
      <c r="AM56" s="87"/>
      <c r="AN56" s="94"/>
      <c r="AO56" s="94"/>
      <c r="AP56" s="94"/>
      <c r="AQ56" s="95"/>
      <c r="AR56" s="249"/>
      <c r="AS56" s="95"/>
      <c r="AT56" s="72"/>
      <c r="AU56" s="165"/>
      <c r="AV56" s="165"/>
      <c r="AW56" s="165"/>
      <c r="AX56" s="277"/>
    </row>
    <row r="57" spans="1:50" ht="11.25" customHeight="1" hidden="1">
      <c r="A57" s="270"/>
      <c r="B57" s="183"/>
      <c r="C57" s="84"/>
      <c r="D57" s="76"/>
      <c r="E57" s="55"/>
      <c r="F57" s="55"/>
      <c r="G57" s="55"/>
      <c r="H57" s="55"/>
      <c r="I57" s="57"/>
      <c r="J57" s="77"/>
      <c r="K57" s="57"/>
      <c r="L57" s="59"/>
      <c r="M57" s="62"/>
      <c r="N57" s="59"/>
      <c r="O57" s="90"/>
      <c r="P57" s="91"/>
      <c r="Q57" s="90"/>
      <c r="R57" s="91"/>
      <c r="S57" s="92"/>
      <c r="T57" s="85"/>
      <c r="U57" s="93"/>
      <c r="V57" s="86"/>
      <c r="W57" s="93"/>
      <c r="X57" s="87"/>
      <c r="Y57" s="93"/>
      <c r="Z57" s="87"/>
      <c r="AA57" s="94"/>
      <c r="AB57" s="87"/>
      <c r="AC57" s="95"/>
      <c r="AD57" s="87"/>
      <c r="AE57" s="94"/>
      <c r="AF57" s="87"/>
      <c r="AG57" s="94"/>
      <c r="AH57" s="96"/>
      <c r="AI57" s="87"/>
      <c r="AJ57" s="94"/>
      <c r="AK57" s="86"/>
      <c r="AL57" s="94"/>
      <c r="AM57" s="87"/>
      <c r="AN57" s="94"/>
      <c r="AO57" s="94"/>
      <c r="AP57" s="94"/>
      <c r="AQ57" s="95"/>
      <c r="AR57" s="249"/>
      <c r="AS57" s="95"/>
      <c r="AT57" s="72"/>
      <c r="AU57" s="165"/>
      <c r="AV57" s="165"/>
      <c r="AW57" s="165"/>
      <c r="AX57" s="277"/>
    </row>
    <row r="58" spans="1:50" ht="22.5" customHeight="1" hidden="1">
      <c r="A58" s="270"/>
      <c r="B58" s="202" t="s">
        <v>74</v>
      </c>
      <c r="C58" s="84"/>
      <c r="D58" s="76"/>
      <c r="E58" s="55"/>
      <c r="F58" s="55"/>
      <c r="G58" s="55"/>
      <c r="H58" s="55"/>
      <c r="I58" s="57"/>
      <c r="J58" s="77"/>
      <c r="K58" s="57"/>
      <c r="L58" s="59"/>
      <c r="M58" s="62"/>
      <c r="N58" s="59"/>
      <c r="O58" s="90"/>
      <c r="P58" s="91"/>
      <c r="Q58" s="90"/>
      <c r="R58" s="91"/>
      <c r="S58" s="92"/>
      <c r="T58" s="85"/>
      <c r="U58" s="93"/>
      <c r="V58" s="86"/>
      <c r="W58" s="93"/>
      <c r="X58" s="87"/>
      <c r="Y58" s="93"/>
      <c r="Z58" s="87"/>
      <c r="AA58" s="94"/>
      <c r="AB58" s="87"/>
      <c r="AC58" s="95"/>
      <c r="AD58" s="87"/>
      <c r="AE58" s="94"/>
      <c r="AF58" s="87"/>
      <c r="AG58" s="94"/>
      <c r="AH58" s="96"/>
      <c r="AI58" s="87"/>
      <c r="AJ58" s="94"/>
      <c r="AK58" s="86"/>
      <c r="AL58" s="94"/>
      <c r="AM58" s="87"/>
      <c r="AN58" s="94"/>
      <c r="AO58" s="94"/>
      <c r="AP58" s="94"/>
      <c r="AQ58" s="95"/>
      <c r="AR58" s="249"/>
      <c r="AS58" s="95"/>
      <c r="AT58" s="72"/>
      <c r="AU58" s="165"/>
      <c r="AV58" s="165"/>
      <c r="AW58" s="165"/>
      <c r="AX58" s="277"/>
    </row>
    <row r="59" spans="1:50" ht="15.75" customHeight="1" hidden="1">
      <c r="A59" s="269"/>
      <c r="B59" s="193"/>
      <c r="C59" s="84"/>
      <c r="D59" s="76"/>
      <c r="E59" s="55"/>
      <c r="F59" s="55"/>
      <c r="G59" s="55"/>
      <c r="H59" s="55"/>
      <c r="I59" s="57"/>
      <c r="J59" s="77"/>
      <c r="K59" s="57"/>
      <c r="L59" s="59"/>
      <c r="M59" s="62"/>
      <c r="N59" s="59"/>
      <c r="O59" s="61"/>
      <c r="P59" s="62"/>
      <c r="Q59" s="61"/>
      <c r="R59" s="62"/>
      <c r="S59" s="78"/>
      <c r="T59" s="64"/>
      <c r="U59" s="79"/>
      <c r="V59" s="66"/>
      <c r="W59" s="79"/>
      <c r="X59" s="68"/>
      <c r="Y59" s="79"/>
      <c r="Z59" s="68"/>
      <c r="AA59" s="67"/>
      <c r="AB59" s="68"/>
      <c r="AC59" s="70"/>
      <c r="AD59" s="68"/>
      <c r="AE59" s="67"/>
      <c r="AF59" s="68"/>
      <c r="AG59" s="67"/>
      <c r="AH59" s="80"/>
      <c r="AI59" s="68"/>
      <c r="AJ59" s="67"/>
      <c r="AK59" s="66"/>
      <c r="AL59" s="67"/>
      <c r="AM59" s="68"/>
      <c r="AN59" s="67"/>
      <c r="AO59" s="67"/>
      <c r="AP59" s="67"/>
      <c r="AQ59" s="70"/>
      <c r="AR59" s="225"/>
      <c r="AS59" s="70"/>
      <c r="AT59" s="72"/>
      <c r="AU59" s="165"/>
      <c r="AV59" s="165"/>
      <c r="AW59" s="165"/>
      <c r="AX59" s="277"/>
    </row>
    <row r="60" spans="1:50" ht="15.75" customHeight="1" hidden="1">
      <c r="A60" s="269" t="s">
        <v>75</v>
      </c>
      <c r="B60" s="194" t="s">
        <v>76</v>
      </c>
      <c r="C60" s="84">
        <v>1500</v>
      </c>
      <c r="D60" s="76"/>
      <c r="E60" s="55"/>
      <c r="F60" s="55"/>
      <c r="G60" s="55"/>
      <c r="H60" s="55"/>
      <c r="I60" s="57"/>
      <c r="J60" s="77">
        <v>100</v>
      </c>
      <c r="K60" s="57">
        <f>I60-C60</f>
        <v>-1500</v>
      </c>
      <c r="L60" s="59">
        <v>1090</v>
      </c>
      <c r="M60" s="62">
        <v>100</v>
      </c>
      <c r="N60" s="59">
        <v>1090</v>
      </c>
      <c r="O60" s="61">
        <v>5000</v>
      </c>
      <c r="P60" s="62">
        <v>100</v>
      </c>
      <c r="Q60" s="61">
        <f>O60*P60/100</f>
        <v>5000</v>
      </c>
      <c r="R60" s="62">
        <v>100</v>
      </c>
      <c r="S60" s="78">
        <f>O60*P60/100</f>
        <v>5000</v>
      </c>
      <c r="T60" s="64"/>
      <c r="U60" s="79">
        <f>W60+Y60+AA60+AC60+AE60+AG60+AJ60+AL60+AN60</f>
        <v>0</v>
      </c>
      <c r="V60" s="66"/>
      <c r="W60" s="79">
        <f>V60*T60/100</f>
        <v>0</v>
      </c>
      <c r="X60" s="68"/>
      <c r="Y60" s="79">
        <f>X60*T60/100</f>
        <v>0</v>
      </c>
      <c r="Z60" s="68"/>
      <c r="AA60" s="67">
        <f>Z60*T60/100</f>
        <v>0</v>
      </c>
      <c r="AB60" s="68"/>
      <c r="AC60" s="70">
        <f>AB60*T60/100</f>
        <v>0</v>
      </c>
      <c r="AD60" s="68"/>
      <c r="AE60" s="67">
        <f>AD60*T60/100</f>
        <v>0</v>
      </c>
      <c r="AF60" s="68"/>
      <c r="AG60" s="67">
        <f>AF60*T60/100</f>
        <v>0</v>
      </c>
      <c r="AH60" s="80"/>
      <c r="AI60" s="68"/>
      <c r="AJ60" s="67">
        <f>AI60*T60/100</f>
        <v>0</v>
      </c>
      <c r="AK60" s="66"/>
      <c r="AL60" s="67"/>
      <c r="AM60" s="68"/>
      <c r="AN60" s="67">
        <f>AM60*T60/100</f>
        <v>0</v>
      </c>
      <c r="AO60" s="67"/>
      <c r="AP60" s="67"/>
      <c r="AQ60" s="70"/>
      <c r="AR60" s="225"/>
      <c r="AS60" s="70"/>
      <c r="AT60" s="72"/>
      <c r="AU60" s="165"/>
      <c r="AV60" s="165"/>
      <c r="AW60" s="165"/>
      <c r="AX60" s="277"/>
    </row>
    <row r="61" spans="1:50" ht="15.75" customHeight="1" hidden="1">
      <c r="A61" s="269"/>
      <c r="B61" s="200"/>
      <c r="C61" s="84"/>
      <c r="D61" s="56"/>
      <c r="E61" s="55"/>
      <c r="F61" s="55"/>
      <c r="G61" s="55"/>
      <c r="H61" s="55"/>
      <c r="I61" s="57"/>
      <c r="J61" s="58"/>
      <c r="K61" s="57"/>
      <c r="L61" s="59"/>
      <c r="M61" s="62"/>
      <c r="N61" s="59"/>
      <c r="O61" s="61"/>
      <c r="P61" s="62"/>
      <c r="Q61" s="61"/>
      <c r="R61" s="62"/>
      <c r="S61" s="78"/>
      <c r="T61" s="64"/>
      <c r="U61" s="79"/>
      <c r="V61" s="66"/>
      <c r="W61" s="79"/>
      <c r="X61" s="68"/>
      <c r="Y61" s="79"/>
      <c r="Z61" s="68"/>
      <c r="AA61" s="67"/>
      <c r="AB61" s="68"/>
      <c r="AC61" s="70"/>
      <c r="AD61" s="68"/>
      <c r="AE61" s="67"/>
      <c r="AF61" s="68"/>
      <c r="AG61" s="67"/>
      <c r="AH61" s="80"/>
      <c r="AI61" s="68"/>
      <c r="AJ61" s="67"/>
      <c r="AK61" s="66"/>
      <c r="AL61" s="67"/>
      <c r="AM61" s="68"/>
      <c r="AN61" s="67"/>
      <c r="AO61" s="67"/>
      <c r="AP61" s="67"/>
      <c r="AQ61" s="70"/>
      <c r="AR61" s="225"/>
      <c r="AS61" s="70"/>
      <c r="AT61" s="72"/>
      <c r="AU61" s="165"/>
      <c r="AV61" s="165"/>
      <c r="AW61" s="165"/>
      <c r="AX61" s="277"/>
    </row>
    <row r="62" spans="1:50" ht="15.75">
      <c r="A62" s="269"/>
      <c r="B62" s="200" t="s">
        <v>77</v>
      </c>
      <c r="C62" s="84"/>
      <c r="D62" s="56"/>
      <c r="E62" s="55"/>
      <c r="F62" s="55"/>
      <c r="G62" s="55"/>
      <c r="H62" s="55"/>
      <c r="I62" s="57"/>
      <c r="J62" s="58"/>
      <c r="K62" s="57"/>
      <c r="L62" s="59"/>
      <c r="M62" s="62"/>
      <c r="N62" s="59"/>
      <c r="O62" s="61"/>
      <c r="P62" s="62"/>
      <c r="Q62" s="61"/>
      <c r="R62" s="62"/>
      <c r="S62" s="78"/>
      <c r="T62" s="64"/>
      <c r="U62" s="79"/>
      <c r="V62" s="66"/>
      <c r="W62" s="79"/>
      <c r="X62" s="68"/>
      <c r="Y62" s="79"/>
      <c r="Z62" s="68"/>
      <c r="AA62" s="67"/>
      <c r="AB62" s="68"/>
      <c r="AC62" s="70"/>
      <c r="AD62" s="68"/>
      <c r="AE62" s="67"/>
      <c r="AF62" s="68"/>
      <c r="AG62" s="67"/>
      <c r="AH62" s="80"/>
      <c r="AI62" s="68"/>
      <c r="AJ62" s="67"/>
      <c r="AK62" s="66"/>
      <c r="AL62" s="67"/>
      <c r="AM62" s="68"/>
      <c r="AN62" s="67"/>
      <c r="AO62" s="67"/>
      <c r="AP62" s="67"/>
      <c r="AQ62" s="70"/>
      <c r="AR62" s="225"/>
      <c r="AS62" s="70"/>
      <c r="AT62" s="72"/>
      <c r="AU62" s="165"/>
      <c r="AV62" s="165"/>
      <c r="AW62" s="165"/>
      <c r="AX62" s="277"/>
    </row>
    <row r="63" spans="1:50" ht="15.75">
      <c r="A63" s="269" t="s">
        <v>169</v>
      </c>
      <c r="B63" s="193" t="s">
        <v>78</v>
      </c>
      <c r="C63" s="84">
        <v>3898</v>
      </c>
      <c r="D63" s="76"/>
      <c r="E63" s="55"/>
      <c r="F63" s="55"/>
      <c r="G63" s="55"/>
      <c r="H63" s="55"/>
      <c r="I63" s="57"/>
      <c r="J63" s="77">
        <v>100</v>
      </c>
      <c r="K63" s="57">
        <f>I63-C63</f>
        <v>-3898</v>
      </c>
      <c r="L63" s="59">
        <v>4115</v>
      </c>
      <c r="M63" s="62">
        <v>100</v>
      </c>
      <c r="N63" s="59">
        <v>4115</v>
      </c>
      <c r="O63" s="61">
        <v>4352.9</v>
      </c>
      <c r="P63" s="62"/>
      <c r="Q63" s="61">
        <f>O63*P63/100</f>
        <v>0</v>
      </c>
      <c r="R63" s="62"/>
      <c r="S63" s="78">
        <f aca="true" t="shared" si="13" ref="S63:S70">O63*P63/100</f>
        <v>0</v>
      </c>
      <c r="T63" s="64">
        <v>100</v>
      </c>
      <c r="U63" s="79">
        <f aca="true" t="shared" si="14" ref="U63:U70">W63+Y63+AA63+AC63+AE63+AG63+AJ63+AL63+AN63</f>
        <v>228352.9</v>
      </c>
      <c r="V63" s="66">
        <v>3793.1</v>
      </c>
      <c r="W63" s="79">
        <f aca="true" t="shared" si="15" ref="W63:W70">V63*T63/100</f>
        <v>3793.1</v>
      </c>
      <c r="X63" s="68">
        <v>448</v>
      </c>
      <c r="Y63" s="79">
        <f aca="true" t="shared" si="16" ref="Y63:Y70">X63*T63/100</f>
        <v>448</v>
      </c>
      <c r="Z63" s="68">
        <v>30.7</v>
      </c>
      <c r="AA63" s="67">
        <f aca="true" t="shared" si="17" ref="AA63:AA70">Z63*T63/100</f>
        <v>30.7</v>
      </c>
      <c r="AB63" s="68">
        <v>31.9</v>
      </c>
      <c r="AC63" s="70">
        <f aca="true" t="shared" si="18" ref="AC63:AC70">AB63*T63/100</f>
        <v>31.9</v>
      </c>
      <c r="AD63" s="68">
        <v>34.6</v>
      </c>
      <c r="AE63" s="67">
        <f aca="true" t="shared" si="19" ref="AE63:AE70">AD63*T63/100</f>
        <v>34.6</v>
      </c>
      <c r="AF63" s="68">
        <v>8.1</v>
      </c>
      <c r="AG63" s="67">
        <f aca="true" t="shared" si="20" ref="AG63:AG70">AF63*T63/100</f>
        <v>8.1</v>
      </c>
      <c r="AH63" s="80"/>
      <c r="AI63" s="68">
        <v>6.4</v>
      </c>
      <c r="AJ63" s="67">
        <f aca="true" t="shared" si="21" ref="AJ63:AJ70">AI63*T63/100</f>
        <v>6.4</v>
      </c>
      <c r="AK63" s="66">
        <v>0.03</v>
      </c>
      <c r="AL63" s="203">
        <v>224000</v>
      </c>
      <c r="AM63" s="68">
        <v>0.1</v>
      </c>
      <c r="AN63" s="67">
        <f aca="true" t="shared" si="22" ref="AN63:AN70">AM63*T63/100</f>
        <v>0.1</v>
      </c>
      <c r="AO63" s="203">
        <v>39057.4</v>
      </c>
      <c r="AP63" s="203">
        <f>AO63-AL63</f>
        <v>-184942.6</v>
      </c>
      <c r="AQ63" s="97">
        <v>448000</v>
      </c>
      <c r="AR63" s="250">
        <v>448000</v>
      </c>
      <c r="AS63" s="97"/>
      <c r="AT63" s="285">
        <f aca="true" t="shared" si="23" ref="AT63:AT72">AQ63+AS63</f>
        <v>448000</v>
      </c>
      <c r="AU63" s="165"/>
      <c r="AV63" s="165"/>
      <c r="AW63" s="165"/>
      <c r="AX63" s="277"/>
    </row>
    <row r="64" spans="1:50" ht="12.75" customHeight="1" hidden="1">
      <c r="A64" s="269"/>
      <c r="B64" s="193"/>
      <c r="C64" s="110"/>
      <c r="D64" s="74"/>
      <c r="E64" s="73"/>
      <c r="F64" s="73"/>
      <c r="G64" s="73"/>
      <c r="H64" s="73"/>
      <c r="I64" s="57"/>
      <c r="J64" s="75"/>
      <c r="K64" s="57"/>
      <c r="L64" s="59"/>
      <c r="M64" s="62"/>
      <c r="N64" s="59"/>
      <c r="O64" s="61"/>
      <c r="P64" s="62"/>
      <c r="Q64" s="61"/>
      <c r="R64" s="62"/>
      <c r="S64" s="78">
        <f t="shared" si="13"/>
        <v>0</v>
      </c>
      <c r="T64" s="64"/>
      <c r="U64" s="79">
        <f t="shared" si="14"/>
        <v>0</v>
      </c>
      <c r="V64" s="66"/>
      <c r="W64" s="79">
        <f t="shared" si="15"/>
        <v>0</v>
      </c>
      <c r="X64" s="68"/>
      <c r="Y64" s="79">
        <f t="shared" si="16"/>
        <v>0</v>
      </c>
      <c r="Z64" s="68"/>
      <c r="AA64" s="67">
        <f t="shared" si="17"/>
        <v>0</v>
      </c>
      <c r="AB64" s="68"/>
      <c r="AC64" s="70">
        <f t="shared" si="18"/>
        <v>0</v>
      </c>
      <c r="AD64" s="68"/>
      <c r="AE64" s="67">
        <f t="shared" si="19"/>
        <v>0</v>
      </c>
      <c r="AF64" s="68"/>
      <c r="AG64" s="67">
        <f t="shared" si="20"/>
        <v>0</v>
      </c>
      <c r="AH64" s="80"/>
      <c r="AI64" s="68"/>
      <c r="AJ64" s="67">
        <f t="shared" si="21"/>
        <v>0</v>
      </c>
      <c r="AK64" s="66"/>
      <c r="AL64" s="67"/>
      <c r="AM64" s="68"/>
      <c r="AN64" s="67">
        <f t="shared" si="22"/>
        <v>0</v>
      </c>
      <c r="AO64" s="67"/>
      <c r="AP64" s="203">
        <f aca="true" t="shared" si="24" ref="AP64:AP71">AL64-AO64</f>
        <v>0</v>
      </c>
      <c r="AQ64" s="70"/>
      <c r="AR64" s="225"/>
      <c r="AS64" s="97">
        <f aca="true" t="shared" si="25" ref="AS64:AS71">AR64-AQ64</f>
        <v>0</v>
      </c>
      <c r="AT64" s="285">
        <f t="shared" si="23"/>
        <v>0</v>
      </c>
      <c r="AU64" s="165"/>
      <c r="AV64" s="165"/>
      <c r="AW64" s="165"/>
      <c r="AX64" s="277"/>
    </row>
    <row r="65" spans="1:50" ht="12.75" customHeight="1" hidden="1">
      <c r="A65" s="269"/>
      <c r="B65" s="193"/>
      <c r="C65" s="110"/>
      <c r="D65" s="74"/>
      <c r="E65" s="73"/>
      <c r="F65" s="73"/>
      <c r="G65" s="73"/>
      <c r="H65" s="73"/>
      <c r="I65" s="57"/>
      <c r="J65" s="98"/>
      <c r="K65" s="57">
        <f aca="true" t="shared" si="26" ref="K65:K70">I65-C65</f>
        <v>0</v>
      </c>
      <c r="L65" s="59"/>
      <c r="M65" s="62"/>
      <c r="N65" s="59"/>
      <c r="O65" s="61"/>
      <c r="P65" s="62"/>
      <c r="Q65" s="61"/>
      <c r="R65" s="62"/>
      <c r="S65" s="78">
        <f t="shared" si="13"/>
        <v>0</v>
      </c>
      <c r="T65" s="64"/>
      <c r="U65" s="79">
        <f t="shared" si="14"/>
        <v>0</v>
      </c>
      <c r="V65" s="66"/>
      <c r="W65" s="79">
        <f t="shared" si="15"/>
        <v>0</v>
      </c>
      <c r="X65" s="68"/>
      <c r="Y65" s="79">
        <f t="shared" si="16"/>
        <v>0</v>
      </c>
      <c r="Z65" s="68"/>
      <c r="AA65" s="67">
        <f t="shared" si="17"/>
        <v>0</v>
      </c>
      <c r="AB65" s="68"/>
      <c r="AC65" s="70">
        <f t="shared" si="18"/>
        <v>0</v>
      </c>
      <c r="AD65" s="68"/>
      <c r="AE65" s="67">
        <f t="shared" si="19"/>
        <v>0</v>
      </c>
      <c r="AF65" s="68"/>
      <c r="AG65" s="67">
        <f t="shared" si="20"/>
        <v>0</v>
      </c>
      <c r="AH65" s="80"/>
      <c r="AI65" s="68"/>
      <c r="AJ65" s="67">
        <f t="shared" si="21"/>
        <v>0</v>
      </c>
      <c r="AK65" s="66"/>
      <c r="AL65" s="67"/>
      <c r="AM65" s="68"/>
      <c r="AN65" s="67">
        <f t="shared" si="22"/>
        <v>0</v>
      </c>
      <c r="AO65" s="67"/>
      <c r="AP65" s="203">
        <f t="shared" si="24"/>
        <v>0</v>
      </c>
      <c r="AQ65" s="70"/>
      <c r="AR65" s="225"/>
      <c r="AS65" s="97">
        <f t="shared" si="25"/>
        <v>0</v>
      </c>
      <c r="AT65" s="285">
        <f t="shared" si="23"/>
        <v>0</v>
      </c>
      <c r="AU65" s="165"/>
      <c r="AV65" s="165"/>
      <c r="AW65" s="165"/>
      <c r="AX65" s="277"/>
    </row>
    <row r="66" spans="1:50" ht="12.75" customHeight="1" hidden="1">
      <c r="A66" s="269" t="s">
        <v>79</v>
      </c>
      <c r="B66" s="193" t="s">
        <v>80</v>
      </c>
      <c r="C66" s="110"/>
      <c r="D66" s="74"/>
      <c r="E66" s="73"/>
      <c r="F66" s="73"/>
      <c r="G66" s="73"/>
      <c r="H66" s="73"/>
      <c r="I66" s="57"/>
      <c r="J66" s="75">
        <v>100</v>
      </c>
      <c r="K66" s="57">
        <f t="shared" si="26"/>
        <v>0</v>
      </c>
      <c r="L66" s="59">
        <v>290</v>
      </c>
      <c r="M66" s="62" t="s">
        <v>46</v>
      </c>
      <c r="N66" s="59">
        <v>290</v>
      </c>
      <c r="O66" s="61"/>
      <c r="P66" s="62"/>
      <c r="Q66" s="61"/>
      <c r="R66" s="62"/>
      <c r="S66" s="78">
        <f t="shared" si="13"/>
        <v>0</v>
      </c>
      <c r="T66" s="64"/>
      <c r="U66" s="79">
        <f t="shared" si="14"/>
        <v>0</v>
      </c>
      <c r="V66" s="66"/>
      <c r="W66" s="79">
        <f t="shared" si="15"/>
        <v>0</v>
      </c>
      <c r="X66" s="68"/>
      <c r="Y66" s="79">
        <f t="shared" si="16"/>
        <v>0</v>
      </c>
      <c r="Z66" s="68"/>
      <c r="AA66" s="67">
        <f t="shared" si="17"/>
        <v>0</v>
      </c>
      <c r="AB66" s="68"/>
      <c r="AC66" s="70">
        <f t="shared" si="18"/>
        <v>0</v>
      </c>
      <c r="AD66" s="68"/>
      <c r="AE66" s="67">
        <f t="shared" si="19"/>
        <v>0</v>
      </c>
      <c r="AF66" s="68"/>
      <c r="AG66" s="67">
        <f t="shared" si="20"/>
        <v>0</v>
      </c>
      <c r="AH66" s="80"/>
      <c r="AI66" s="68"/>
      <c r="AJ66" s="67">
        <f t="shared" si="21"/>
        <v>0</v>
      </c>
      <c r="AK66" s="66"/>
      <c r="AL66" s="67"/>
      <c r="AM66" s="68"/>
      <c r="AN66" s="67">
        <f t="shared" si="22"/>
        <v>0</v>
      </c>
      <c r="AO66" s="67"/>
      <c r="AP66" s="203">
        <f t="shared" si="24"/>
        <v>0</v>
      </c>
      <c r="AQ66" s="70"/>
      <c r="AR66" s="225"/>
      <c r="AS66" s="97">
        <f t="shared" si="25"/>
        <v>0</v>
      </c>
      <c r="AT66" s="285">
        <f t="shared" si="23"/>
        <v>0</v>
      </c>
      <c r="AU66" s="165"/>
      <c r="AV66" s="165"/>
      <c r="AW66" s="165"/>
      <c r="AX66" s="277"/>
    </row>
    <row r="67" spans="1:50" ht="12.75" customHeight="1" hidden="1">
      <c r="A67" s="269"/>
      <c r="B67" s="193"/>
      <c r="C67" s="110"/>
      <c r="D67" s="74"/>
      <c r="E67" s="73"/>
      <c r="F67" s="73"/>
      <c r="G67" s="73"/>
      <c r="H67" s="73"/>
      <c r="I67" s="57"/>
      <c r="J67" s="75"/>
      <c r="K67" s="57">
        <f t="shared" si="26"/>
        <v>0</v>
      </c>
      <c r="L67" s="59"/>
      <c r="M67" s="62"/>
      <c r="N67" s="59"/>
      <c r="O67" s="61"/>
      <c r="P67" s="62"/>
      <c r="Q67" s="61"/>
      <c r="R67" s="62"/>
      <c r="S67" s="78">
        <f t="shared" si="13"/>
        <v>0</v>
      </c>
      <c r="T67" s="64"/>
      <c r="U67" s="79">
        <f t="shared" si="14"/>
        <v>0</v>
      </c>
      <c r="V67" s="66"/>
      <c r="W67" s="79">
        <f t="shared" si="15"/>
        <v>0</v>
      </c>
      <c r="X67" s="68"/>
      <c r="Y67" s="79">
        <f t="shared" si="16"/>
        <v>0</v>
      </c>
      <c r="Z67" s="68"/>
      <c r="AA67" s="67">
        <f t="shared" si="17"/>
        <v>0</v>
      </c>
      <c r="AB67" s="68"/>
      <c r="AC67" s="70">
        <f t="shared" si="18"/>
        <v>0</v>
      </c>
      <c r="AD67" s="68"/>
      <c r="AE67" s="67">
        <f t="shared" si="19"/>
        <v>0</v>
      </c>
      <c r="AF67" s="68"/>
      <c r="AG67" s="67">
        <f t="shared" si="20"/>
        <v>0</v>
      </c>
      <c r="AH67" s="80"/>
      <c r="AI67" s="68"/>
      <c r="AJ67" s="67">
        <f t="shared" si="21"/>
        <v>0</v>
      </c>
      <c r="AK67" s="66"/>
      <c r="AL67" s="67"/>
      <c r="AM67" s="68"/>
      <c r="AN67" s="67">
        <f t="shared" si="22"/>
        <v>0</v>
      </c>
      <c r="AO67" s="67"/>
      <c r="AP67" s="203">
        <f t="shared" si="24"/>
        <v>0</v>
      </c>
      <c r="AQ67" s="70"/>
      <c r="AR67" s="225"/>
      <c r="AS67" s="97">
        <f t="shared" si="25"/>
        <v>0</v>
      </c>
      <c r="AT67" s="285">
        <f t="shared" si="23"/>
        <v>0</v>
      </c>
      <c r="AU67" s="165"/>
      <c r="AV67" s="165"/>
      <c r="AW67" s="165"/>
      <c r="AX67" s="277"/>
    </row>
    <row r="68" spans="1:50" ht="12.75" customHeight="1" hidden="1">
      <c r="A68" s="269" t="s">
        <v>81</v>
      </c>
      <c r="B68" s="193" t="s">
        <v>82</v>
      </c>
      <c r="C68" s="110"/>
      <c r="D68" s="74"/>
      <c r="E68" s="73"/>
      <c r="F68" s="73"/>
      <c r="G68" s="73"/>
      <c r="H68" s="73"/>
      <c r="I68" s="57"/>
      <c r="J68" s="75">
        <v>100</v>
      </c>
      <c r="K68" s="57">
        <f t="shared" si="26"/>
        <v>0</v>
      </c>
      <c r="L68" s="59">
        <v>1500</v>
      </c>
      <c r="M68" s="62" t="s">
        <v>46</v>
      </c>
      <c r="N68" s="59">
        <v>1500</v>
      </c>
      <c r="O68" s="61"/>
      <c r="P68" s="62"/>
      <c r="Q68" s="61"/>
      <c r="R68" s="62"/>
      <c r="S68" s="78">
        <f t="shared" si="13"/>
        <v>0</v>
      </c>
      <c r="T68" s="64"/>
      <c r="U68" s="79">
        <f t="shared" si="14"/>
        <v>0</v>
      </c>
      <c r="V68" s="66"/>
      <c r="W68" s="79">
        <f t="shared" si="15"/>
        <v>0</v>
      </c>
      <c r="X68" s="68"/>
      <c r="Y68" s="79">
        <f t="shared" si="16"/>
        <v>0</v>
      </c>
      <c r="Z68" s="68"/>
      <c r="AA68" s="67">
        <f t="shared" si="17"/>
        <v>0</v>
      </c>
      <c r="AB68" s="68"/>
      <c r="AC68" s="70">
        <f t="shared" si="18"/>
        <v>0</v>
      </c>
      <c r="AD68" s="68"/>
      <c r="AE68" s="67">
        <f t="shared" si="19"/>
        <v>0</v>
      </c>
      <c r="AF68" s="68"/>
      <c r="AG68" s="67">
        <f t="shared" si="20"/>
        <v>0</v>
      </c>
      <c r="AH68" s="80"/>
      <c r="AI68" s="68"/>
      <c r="AJ68" s="67">
        <f t="shared" si="21"/>
        <v>0</v>
      </c>
      <c r="AK68" s="66"/>
      <c r="AL68" s="67"/>
      <c r="AM68" s="68"/>
      <c r="AN68" s="67">
        <f t="shared" si="22"/>
        <v>0</v>
      </c>
      <c r="AO68" s="67"/>
      <c r="AP68" s="203">
        <f t="shared" si="24"/>
        <v>0</v>
      </c>
      <c r="AQ68" s="70"/>
      <c r="AR68" s="225"/>
      <c r="AS68" s="97">
        <f t="shared" si="25"/>
        <v>0</v>
      </c>
      <c r="AT68" s="285">
        <f t="shared" si="23"/>
        <v>0</v>
      </c>
      <c r="AU68" s="165"/>
      <c r="AV68" s="165"/>
      <c r="AW68" s="165"/>
      <c r="AX68" s="277"/>
    </row>
    <row r="69" spans="1:50" ht="12.75" customHeight="1" hidden="1">
      <c r="A69" s="269"/>
      <c r="B69" s="193"/>
      <c r="C69" s="110"/>
      <c r="D69" s="74"/>
      <c r="E69" s="73"/>
      <c r="F69" s="73"/>
      <c r="G69" s="73"/>
      <c r="H69" s="73"/>
      <c r="I69" s="57"/>
      <c r="J69" s="75"/>
      <c r="K69" s="57">
        <f t="shared" si="26"/>
        <v>0</v>
      </c>
      <c r="L69" s="59"/>
      <c r="M69" s="62"/>
      <c r="N69" s="59"/>
      <c r="O69" s="61"/>
      <c r="P69" s="62"/>
      <c r="Q69" s="61"/>
      <c r="R69" s="62"/>
      <c r="S69" s="78">
        <f t="shared" si="13"/>
        <v>0</v>
      </c>
      <c r="T69" s="64"/>
      <c r="U69" s="79">
        <f t="shared" si="14"/>
        <v>0</v>
      </c>
      <c r="V69" s="66"/>
      <c r="W69" s="79">
        <f t="shared" si="15"/>
        <v>0</v>
      </c>
      <c r="X69" s="68"/>
      <c r="Y69" s="79">
        <f t="shared" si="16"/>
        <v>0</v>
      </c>
      <c r="Z69" s="68"/>
      <c r="AA69" s="67">
        <f t="shared" si="17"/>
        <v>0</v>
      </c>
      <c r="AB69" s="68"/>
      <c r="AC69" s="70">
        <f t="shared" si="18"/>
        <v>0</v>
      </c>
      <c r="AD69" s="68"/>
      <c r="AE69" s="67">
        <f t="shared" si="19"/>
        <v>0</v>
      </c>
      <c r="AF69" s="68"/>
      <c r="AG69" s="67">
        <f t="shared" si="20"/>
        <v>0</v>
      </c>
      <c r="AH69" s="80"/>
      <c r="AI69" s="68"/>
      <c r="AJ69" s="67">
        <f t="shared" si="21"/>
        <v>0</v>
      </c>
      <c r="AK69" s="66"/>
      <c r="AL69" s="67"/>
      <c r="AM69" s="68"/>
      <c r="AN69" s="67">
        <f t="shared" si="22"/>
        <v>0</v>
      </c>
      <c r="AO69" s="67"/>
      <c r="AP69" s="203">
        <f t="shared" si="24"/>
        <v>0</v>
      </c>
      <c r="AQ69" s="70"/>
      <c r="AR69" s="225"/>
      <c r="AS69" s="97">
        <f t="shared" si="25"/>
        <v>0</v>
      </c>
      <c r="AT69" s="285">
        <f t="shared" si="23"/>
        <v>0</v>
      </c>
      <c r="AU69" s="165"/>
      <c r="AV69" s="165"/>
      <c r="AW69" s="165"/>
      <c r="AX69" s="277"/>
    </row>
    <row r="70" spans="1:50" ht="14.25" customHeight="1" hidden="1">
      <c r="A70" s="269" t="s">
        <v>83</v>
      </c>
      <c r="B70" s="193" t="s">
        <v>84</v>
      </c>
      <c r="C70" s="110"/>
      <c r="D70" s="74"/>
      <c r="E70" s="73"/>
      <c r="F70" s="73"/>
      <c r="G70" s="73"/>
      <c r="H70" s="73"/>
      <c r="I70" s="57"/>
      <c r="J70" s="75"/>
      <c r="K70" s="57">
        <f t="shared" si="26"/>
        <v>0</v>
      </c>
      <c r="L70" s="59">
        <v>600</v>
      </c>
      <c r="M70" s="62" t="s">
        <v>46</v>
      </c>
      <c r="N70" s="59">
        <v>600</v>
      </c>
      <c r="O70" s="61"/>
      <c r="P70" s="62"/>
      <c r="Q70" s="61"/>
      <c r="R70" s="62"/>
      <c r="S70" s="78">
        <f t="shared" si="13"/>
        <v>0</v>
      </c>
      <c r="T70" s="64"/>
      <c r="U70" s="79">
        <f t="shared" si="14"/>
        <v>0</v>
      </c>
      <c r="V70" s="66"/>
      <c r="W70" s="79">
        <f t="shared" si="15"/>
        <v>0</v>
      </c>
      <c r="X70" s="68"/>
      <c r="Y70" s="79">
        <f t="shared" si="16"/>
        <v>0</v>
      </c>
      <c r="Z70" s="68"/>
      <c r="AA70" s="67">
        <f t="shared" si="17"/>
        <v>0</v>
      </c>
      <c r="AB70" s="68"/>
      <c r="AC70" s="70">
        <f t="shared" si="18"/>
        <v>0</v>
      </c>
      <c r="AD70" s="68"/>
      <c r="AE70" s="67">
        <f t="shared" si="19"/>
        <v>0</v>
      </c>
      <c r="AF70" s="68"/>
      <c r="AG70" s="67">
        <f t="shared" si="20"/>
        <v>0</v>
      </c>
      <c r="AH70" s="80"/>
      <c r="AI70" s="68"/>
      <c r="AJ70" s="67">
        <f t="shared" si="21"/>
        <v>0</v>
      </c>
      <c r="AK70" s="66"/>
      <c r="AL70" s="67"/>
      <c r="AM70" s="68"/>
      <c r="AN70" s="67">
        <f t="shared" si="22"/>
        <v>0</v>
      </c>
      <c r="AO70" s="67"/>
      <c r="AP70" s="203">
        <f t="shared" si="24"/>
        <v>0</v>
      </c>
      <c r="AQ70" s="70"/>
      <c r="AR70" s="225"/>
      <c r="AS70" s="97">
        <f t="shared" si="25"/>
        <v>0</v>
      </c>
      <c r="AT70" s="285">
        <f t="shared" si="23"/>
        <v>0</v>
      </c>
      <c r="AU70" s="165"/>
      <c r="AV70" s="165"/>
      <c r="AW70" s="165"/>
      <c r="AX70" s="277"/>
    </row>
    <row r="71" spans="1:50" ht="15.75" customHeight="1" hidden="1">
      <c r="A71" s="269"/>
      <c r="B71" s="193"/>
      <c r="C71" s="110"/>
      <c r="D71" s="73"/>
      <c r="E71" s="73"/>
      <c r="F71" s="73"/>
      <c r="G71" s="73"/>
      <c r="H71" s="73"/>
      <c r="I71" s="57"/>
      <c r="J71" s="99"/>
      <c r="K71" s="57"/>
      <c r="L71" s="59"/>
      <c r="M71" s="62"/>
      <c r="N71" s="59"/>
      <c r="O71" s="61"/>
      <c r="P71" s="62"/>
      <c r="Q71" s="61"/>
      <c r="R71" s="62"/>
      <c r="S71" s="78"/>
      <c r="T71" s="64"/>
      <c r="U71" s="79"/>
      <c r="V71" s="66"/>
      <c r="W71" s="79"/>
      <c r="X71" s="68"/>
      <c r="Y71" s="79"/>
      <c r="Z71" s="68"/>
      <c r="AA71" s="67"/>
      <c r="AB71" s="68"/>
      <c r="AC71" s="70"/>
      <c r="AD71" s="68"/>
      <c r="AE71" s="67"/>
      <c r="AF71" s="68"/>
      <c r="AG71" s="67"/>
      <c r="AH71" s="80"/>
      <c r="AI71" s="68"/>
      <c r="AJ71" s="67"/>
      <c r="AK71" s="66"/>
      <c r="AL71" s="67"/>
      <c r="AM71" s="68"/>
      <c r="AN71" s="67"/>
      <c r="AO71" s="67"/>
      <c r="AP71" s="203">
        <f t="shared" si="24"/>
        <v>0</v>
      </c>
      <c r="AQ71" s="70"/>
      <c r="AR71" s="225"/>
      <c r="AS71" s="97">
        <f t="shared" si="25"/>
        <v>0</v>
      </c>
      <c r="AT71" s="285">
        <f t="shared" si="23"/>
        <v>0</v>
      </c>
      <c r="AU71" s="165"/>
      <c r="AV71" s="165"/>
      <c r="AW71" s="165"/>
      <c r="AX71" s="277"/>
    </row>
    <row r="72" spans="1:50" ht="15.75">
      <c r="A72" s="269" t="s">
        <v>124</v>
      </c>
      <c r="B72" s="193" t="s">
        <v>85</v>
      </c>
      <c r="C72" s="204">
        <f>C73+C74+C75</f>
        <v>35377</v>
      </c>
      <c r="D72" s="100">
        <f>D73+D74+D75</f>
        <v>0</v>
      </c>
      <c r="E72" s="100">
        <f>E73+E74+E75</f>
        <v>0</v>
      </c>
      <c r="F72" s="100">
        <f>F73+F74+F75</f>
        <v>0</v>
      </c>
      <c r="G72" s="100">
        <f>G73+G74+G75</f>
        <v>0</v>
      </c>
      <c r="H72" s="100"/>
      <c r="I72" s="100"/>
      <c r="J72" s="100">
        <f>J73+J74+J75</f>
        <v>190</v>
      </c>
      <c r="K72" s="57">
        <f>I72-C72</f>
        <v>-35377</v>
      </c>
      <c r="L72" s="59">
        <f>L73+L74+L75</f>
        <v>49254.6</v>
      </c>
      <c r="M72" s="62"/>
      <c r="N72" s="59">
        <f>N73+N74+N75</f>
        <v>24627.3</v>
      </c>
      <c r="O72" s="61">
        <v>6935.4</v>
      </c>
      <c r="P72" s="62"/>
      <c r="Q72" s="61">
        <f>O72*P72/100</f>
        <v>0</v>
      </c>
      <c r="R72" s="62"/>
      <c r="S72" s="78">
        <f>O72*P72/100</f>
        <v>0</v>
      </c>
      <c r="T72" s="64">
        <v>100</v>
      </c>
      <c r="U72" s="79">
        <f>W72+Y72+AA72+AC72+AE72+AG72+AJ72+AL72+AN72</f>
        <v>1066230.2000000002</v>
      </c>
      <c r="V72" s="66">
        <v>4251.6</v>
      </c>
      <c r="W72" s="79">
        <f>V72*T72/100</f>
        <v>4251.6</v>
      </c>
      <c r="X72" s="68">
        <v>2118.5</v>
      </c>
      <c r="Y72" s="79">
        <f>X72*T72/100</f>
        <v>2118.5</v>
      </c>
      <c r="Z72" s="68">
        <v>463.7</v>
      </c>
      <c r="AA72" s="67">
        <f>Z72*T72/100</f>
        <v>463.7</v>
      </c>
      <c r="AB72" s="68">
        <v>81.4</v>
      </c>
      <c r="AC72" s="70">
        <f>AB72*T72/100</f>
        <v>81.4</v>
      </c>
      <c r="AD72" s="68">
        <v>11.2</v>
      </c>
      <c r="AE72" s="67">
        <f>AD72*T72/100</f>
        <v>11.2</v>
      </c>
      <c r="AF72" s="68">
        <v>0.6</v>
      </c>
      <c r="AG72" s="67">
        <f>AF72*T72/100</f>
        <v>0.6</v>
      </c>
      <c r="AH72" s="80"/>
      <c r="AI72" s="68">
        <v>2.6</v>
      </c>
      <c r="AJ72" s="67">
        <f>AI72*T72/100</f>
        <v>2.6</v>
      </c>
      <c r="AK72" s="66">
        <v>5.2</v>
      </c>
      <c r="AL72" s="67">
        <v>1059300</v>
      </c>
      <c r="AM72" s="68">
        <v>0.6</v>
      </c>
      <c r="AN72" s="67">
        <f>AM72*T72/100</f>
        <v>0.6</v>
      </c>
      <c r="AO72" s="67">
        <v>264179.4</v>
      </c>
      <c r="AP72" s="203">
        <f>AO72-AL72</f>
        <v>-795120.6</v>
      </c>
      <c r="AQ72" s="70">
        <v>2118500</v>
      </c>
      <c r="AR72" s="225">
        <v>490000</v>
      </c>
      <c r="AS72" s="97">
        <f>AU72+AV72+AW72+AX72</f>
        <v>300000</v>
      </c>
      <c r="AT72" s="285">
        <f t="shared" si="23"/>
        <v>2418500</v>
      </c>
      <c r="AU72" s="165"/>
      <c r="AV72" s="361">
        <v>300000</v>
      </c>
      <c r="AW72" s="287"/>
      <c r="AX72" s="277"/>
    </row>
    <row r="73" spans="1:50" ht="25.5" customHeight="1" hidden="1">
      <c r="A73" s="269" t="s">
        <v>86</v>
      </c>
      <c r="B73" s="197" t="s">
        <v>87</v>
      </c>
      <c r="C73" s="205">
        <v>105</v>
      </c>
      <c r="D73" s="103"/>
      <c r="E73" s="102"/>
      <c r="F73" s="102"/>
      <c r="G73" s="102"/>
      <c r="H73" s="102"/>
      <c r="I73" s="57"/>
      <c r="J73" s="75">
        <v>90</v>
      </c>
      <c r="K73" s="57">
        <f>I73-C73</f>
        <v>-105</v>
      </c>
      <c r="L73" s="59">
        <v>189</v>
      </c>
      <c r="M73" s="104">
        <v>50</v>
      </c>
      <c r="N73" s="59">
        <v>94.5</v>
      </c>
      <c r="O73" s="61"/>
      <c r="P73" s="62"/>
      <c r="Q73" s="61"/>
      <c r="R73" s="62"/>
      <c r="S73" s="78">
        <f>O73*P73/100</f>
        <v>0</v>
      </c>
      <c r="T73" s="64"/>
      <c r="U73" s="79">
        <f>W73+Y73+AA73+AC73+AE73+AG73+AJ73+AL73+AN73</f>
        <v>0</v>
      </c>
      <c r="V73" s="66"/>
      <c r="W73" s="79">
        <f>V73*T73/100</f>
        <v>0</v>
      </c>
      <c r="X73" s="68"/>
      <c r="Y73" s="79">
        <f>X73*T73/100</f>
        <v>0</v>
      </c>
      <c r="Z73" s="68"/>
      <c r="AA73" s="67">
        <f>Z73*T73/100</f>
        <v>0</v>
      </c>
      <c r="AB73" s="68"/>
      <c r="AC73" s="70">
        <f>AB73*T73/100</f>
        <v>0</v>
      </c>
      <c r="AD73" s="68"/>
      <c r="AE73" s="67">
        <f>AD73*T73/100</f>
        <v>0</v>
      </c>
      <c r="AF73" s="68"/>
      <c r="AG73" s="67">
        <f>AF73*T73/100</f>
        <v>0</v>
      </c>
      <c r="AH73" s="80"/>
      <c r="AI73" s="68"/>
      <c r="AJ73" s="67">
        <f>AI73*T73/100</f>
        <v>0</v>
      </c>
      <c r="AK73" s="66"/>
      <c r="AL73" s="67"/>
      <c r="AM73" s="68"/>
      <c r="AN73" s="67">
        <f>AM73*T73/100</f>
        <v>0</v>
      </c>
      <c r="AO73" s="67"/>
      <c r="AP73" s="67"/>
      <c r="AQ73" s="70"/>
      <c r="AR73" s="225"/>
      <c r="AS73" s="70"/>
      <c r="AT73" s="72"/>
      <c r="AU73" s="165"/>
      <c r="AV73" s="165"/>
      <c r="AW73" s="165"/>
      <c r="AX73" s="277"/>
    </row>
    <row r="74" spans="1:50" ht="23.25" customHeight="1" hidden="1">
      <c r="A74" s="269" t="s">
        <v>88</v>
      </c>
      <c r="B74" s="197" t="s">
        <v>89</v>
      </c>
      <c r="C74" s="205">
        <v>943</v>
      </c>
      <c r="D74" s="103"/>
      <c r="E74" s="102"/>
      <c r="F74" s="102"/>
      <c r="G74" s="102"/>
      <c r="H74" s="102"/>
      <c r="I74" s="57"/>
      <c r="J74" s="75">
        <v>50</v>
      </c>
      <c r="K74" s="57">
        <f>I74-C74</f>
        <v>-943</v>
      </c>
      <c r="L74" s="59">
        <v>11872.4</v>
      </c>
      <c r="M74" s="104">
        <v>50</v>
      </c>
      <c r="N74" s="59">
        <v>5936.2</v>
      </c>
      <c r="O74" s="61"/>
      <c r="P74" s="62"/>
      <c r="Q74" s="61"/>
      <c r="R74" s="62"/>
      <c r="S74" s="78">
        <f>O74*P74/100</f>
        <v>0</v>
      </c>
      <c r="T74" s="64"/>
      <c r="U74" s="79">
        <f>W74+Y74+AA74+AC74+AE74+AG74+AJ74+AL74+AN74</f>
        <v>0</v>
      </c>
      <c r="V74" s="66"/>
      <c r="W74" s="79">
        <f>V74*T74/100</f>
        <v>0</v>
      </c>
      <c r="X74" s="68"/>
      <c r="Y74" s="79">
        <f>X74*T74/100</f>
        <v>0</v>
      </c>
      <c r="Z74" s="68"/>
      <c r="AA74" s="67">
        <f>Z74*T74/100</f>
        <v>0</v>
      </c>
      <c r="AB74" s="68"/>
      <c r="AC74" s="70">
        <f>AB74*T74/100</f>
        <v>0</v>
      </c>
      <c r="AD74" s="68"/>
      <c r="AE74" s="67">
        <f>AD74*T74/100</f>
        <v>0</v>
      </c>
      <c r="AF74" s="68"/>
      <c r="AG74" s="67">
        <f>AF74*T74/100</f>
        <v>0</v>
      </c>
      <c r="AH74" s="80"/>
      <c r="AI74" s="68"/>
      <c r="AJ74" s="67">
        <f>AI74*T74/100</f>
        <v>0</v>
      </c>
      <c r="AK74" s="66"/>
      <c r="AL74" s="67"/>
      <c r="AM74" s="68"/>
      <c r="AN74" s="67">
        <f>AM74*T74/100</f>
        <v>0</v>
      </c>
      <c r="AO74" s="67"/>
      <c r="AP74" s="67"/>
      <c r="AQ74" s="70"/>
      <c r="AR74" s="225"/>
      <c r="AS74" s="70"/>
      <c r="AT74" s="72"/>
      <c r="AU74" s="165"/>
      <c r="AV74" s="165"/>
      <c r="AW74" s="165"/>
      <c r="AX74" s="277"/>
    </row>
    <row r="75" spans="1:50" ht="25.5" customHeight="1" hidden="1">
      <c r="A75" s="269" t="s">
        <v>90</v>
      </c>
      <c r="B75" s="197" t="s">
        <v>91</v>
      </c>
      <c r="C75" s="205">
        <v>34329</v>
      </c>
      <c r="D75" s="103"/>
      <c r="E75" s="102"/>
      <c r="F75" s="102"/>
      <c r="G75" s="102"/>
      <c r="H75" s="102"/>
      <c r="I75" s="57"/>
      <c r="J75" s="75">
        <v>50</v>
      </c>
      <c r="K75" s="57">
        <f>I75-C75</f>
        <v>-34329</v>
      </c>
      <c r="L75" s="59">
        <v>37193.2</v>
      </c>
      <c r="M75" s="104">
        <v>50</v>
      </c>
      <c r="N75" s="59">
        <v>18596.6</v>
      </c>
      <c r="O75" s="61"/>
      <c r="P75" s="62"/>
      <c r="Q75" s="61"/>
      <c r="R75" s="62"/>
      <c r="S75" s="78">
        <f>O75*P75/100</f>
        <v>0</v>
      </c>
      <c r="T75" s="64"/>
      <c r="U75" s="79">
        <f>W75+Y75+AA75+AC75+AE75+AG75+AJ75+AL75+AN75</f>
        <v>0</v>
      </c>
      <c r="V75" s="66"/>
      <c r="W75" s="79">
        <f>V75*T75/100</f>
        <v>0</v>
      </c>
      <c r="X75" s="68"/>
      <c r="Y75" s="79">
        <f>X75*T75/100</f>
        <v>0</v>
      </c>
      <c r="Z75" s="68"/>
      <c r="AA75" s="67">
        <f>Z75*T75/100</f>
        <v>0</v>
      </c>
      <c r="AB75" s="68"/>
      <c r="AC75" s="70">
        <f>AB75*T75/100</f>
        <v>0</v>
      </c>
      <c r="AD75" s="68"/>
      <c r="AE75" s="67">
        <f>AD75*T75/100</f>
        <v>0</v>
      </c>
      <c r="AF75" s="68"/>
      <c r="AG75" s="67">
        <f>AF75*T75/100</f>
        <v>0</v>
      </c>
      <c r="AH75" s="80"/>
      <c r="AI75" s="68"/>
      <c r="AJ75" s="67">
        <f>AI75*T75/100</f>
        <v>0</v>
      </c>
      <c r="AK75" s="66"/>
      <c r="AL75" s="67"/>
      <c r="AM75" s="68"/>
      <c r="AN75" s="67">
        <f>AM75*T75/100</f>
        <v>0</v>
      </c>
      <c r="AO75" s="67"/>
      <c r="AP75" s="67"/>
      <c r="AQ75" s="70"/>
      <c r="AR75" s="225"/>
      <c r="AS75" s="70"/>
      <c r="AT75" s="72"/>
      <c r="AU75" s="165"/>
      <c r="AV75" s="165"/>
      <c r="AW75" s="165"/>
      <c r="AX75" s="277"/>
    </row>
    <row r="76" spans="1:50" ht="15.75" customHeight="1" hidden="1">
      <c r="A76" s="269"/>
      <c r="B76" s="193"/>
      <c r="C76" s="110"/>
      <c r="D76" s="74"/>
      <c r="E76" s="73"/>
      <c r="F76" s="73"/>
      <c r="G76" s="73"/>
      <c r="H76" s="73"/>
      <c r="I76" s="57"/>
      <c r="J76" s="75"/>
      <c r="K76" s="57"/>
      <c r="L76" s="59"/>
      <c r="M76" s="62"/>
      <c r="N76" s="59"/>
      <c r="O76" s="61"/>
      <c r="P76" s="62"/>
      <c r="Q76" s="61"/>
      <c r="R76" s="62"/>
      <c r="S76" s="78"/>
      <c r="T76" s="64"/>
      <c r="U76" s="79"/>
      <c r="V76" s="66"/>
      <c r="W76" s="79"/>
      <c r="X76" s="68"/>
      <c r="Y76" s="79"/>
      <c r="Z76" s="68"/>
      <c r="AA76" s="67"/>
      <c r="AB76" s="68"/>
      <c r="AC76" s="70"/>
      <c r="AD76" s="68"/>
      <c r="AE76" s="67"/>
      <c r="AF76" s="68"/>
      <c r="AG76" s="67"/>
      <c r="AH76" s="80"/>
      <c r="AI76" s="68"/>
      <c r="AJ76" s="67"/>
      <c r="AK76" s="66"/>
      <c r="AL76" s="67"/>
      <c r="AM76" s="68"/>
      <c r="AN76" s="67"/>
      <c r="AO76" s="67"/>
      <c r="AP76" s="67"/>
      <c r="AQ76" s="70"/>
      <c r="AR76" s="225"/>
      <c r="AS76" s="70"/>
      <c r="AT76" s="72"/>
      <c r="AU76" s="165"/>
      <c r="AV76" s="165"/>
      <c r="AW76" s="165"/>
      <c r="AX76" s="277"/>
    </row>
    <row r="77" spans="1:50" ht="12.75" customHeight="1" hidden="1">
      <c r="A77" s="269"/>
      <c r="B77" s="193" t="s">
        <v>92</v>
      </c>
      <c r="C77" s="110"/>
      <c r="D77" s="74"/>
      <c r="E77" s="73"/>
      <c r="F77" s="73"/>
      <c r="G77" s="73"/>
      <c r="H77" s="73"/>
      <c r="I77" s="57"/>
      <c r="J77" s="75"/>
      <c r="K77" s="57">
        <f>I77-C77</f>
        <v>0</v>
      </c>
      <c r="L77" s="59"/>
      <c r="M77" s="62"/>
      <c r="N77" s="59"/>
      <c r="O77" s="61"/>
      <c r="P77" s="62"/>
      <c r="Q77" s="61"/>
      <c r="R77" s="62"/>
      <c r="S77" s="78"/>
      <c r="T77" s="64"/>
      <c r="U77" s="79">
        <f>W77+Y77+AA77+AC77+AE77+AG77+AJ77+AL77+AN77</f>
        <v>0</v>
      </c>
      <c r="V77" s="66"/>
      <c r="W77" s="79"/>
      <c r="X77" s="68"/>
      <c r="Y77" s="79"/>
      <c r="Z77" s="68"/>
      <c r="AA77" s="67"/>
      <c r="AB77" s="68"/>
      <c r="AC77" s="70"/>
      <c r="AD77" s="68"/>
      <c r="AE77" s="67"/>
      <c r="AF77" s="68"/>
      <c r="AG77" s="67"/>
      <c r="AH77" s="80"/>
      <c r="AI77" s="68"/>
      <c r="AJ77" s="67">
        <f>AI77*T77/100</f>
        <v>0</v>
      </c>
      <c r="AK77" s="66"/>
      <c r="AL77" s="67"/>
      <c r="AM77" s="68"/>
      <c r="AN77" s="67"/>
      <c r="AO77" s="67"/>
      <c r="AP77" s="67"/>
      <c r="AQ77" s="70"/>
      <c r="AR77" s="225"/>
      <c r="AS77" s="70"/>
      <c r="AT77" s="72"/>
      <c r="AU77" s="165"/>
      <c r="AV77" s="165"/>
      <c r="AW77" s="165"/>
      <c r="AX77" s="277"/>
    </row>
    <row r="78" spans="1:50" ht="12.75" customHeight="1" hidden="1">
      <c r="A78" s="269"/>
      <c r="B78" s="206"/>
      <c r="C78" s="110"/>
      <c r="D78" s="105"/>
      <c r="E78" s="73"/>
      <c r="F78" s="73"/>
      <c r="G78" s="73"/>
      <c r="H78" s="73"/>
      <c r="I78" s="57"/>
      <c r="J78" s="106"/>
      <c r="K78" s="57">
        <f>I78-C78</f>
        <v>0</v>
      </c>
      <c r="L78" s="59"/>
      <c r="M78" s="62"/>
      <c r="N78" s="59"/>
      <c r="O78" s="61"/>
      <c r="P78" s="62"/>
      <c r="Q78" s="61"/>
      <c r="R78" s="62"/>
      <c r="S78" s="78"/>
      <c r="T78" s="64"/>
      <c r="U78" s="79">
        <f>W78+Y78+AA78+AC78+AE78+AG78+AJ78+AL78+AN78</f>
        <v>0</v>
      </c>
      <c r="V78" s="66"/>
      <c r="W78" s="79"/>
      <c r="X78" s="68"/>
      <c r="Y78" s="79"/>
      <c r="Z78" s="68"/>
      <c r="AA78" s="67"/>
      <c r="AB78" s="68"/>
      <c r="AC78" s="70"/>
      <c r="AD78" s="68"/>
      <c r="AE78" s="67"/>
      <c r="AF78" s="68"/>
      <c r="AG78" s="67"/>
      <c r="AH78" s="80"/>
      <c r="AI78" s="68"/>
      <c r="AJ78" s="67">
        <f>AI78*T78/100</f>
        <v>0</v>
      </c>
      <c r="AK78" s="66"/>
      <c r="AL78" s="67"/>
      <c r="AM78" s="68"/>
      <c r="AN78" s="67"/>
      <c r="AO78" s="67"/>
      <c r="AP78" s="67"/>
      <c r="AQ78" s="70"/>
      <c r="AR78" s="225"/>
      <c r="AS78" s="70"/>
      <c r="AT78" s="72"/>
      <c r="AU78" s="165"/>
      <c r="AV78" s="165"/>
      <c r="AW78" s="165"/>
      <c r="AX78" s="277"/>
    </row>
    <row r="79" spans="1:50" ht="15.75">
      <c r="A79" s="269"/>
      <c r="B79" s="200" t="s">
        <v>93</v>
      </c>
      <c r="C79" s="110"/>
      <c r="D79" s="105"/>
      <c r="E79" s="73"/>
      <c r="F79" s="73"/>
      <c r="G79" s="73"/>
      <c r="H79" s="73"/>
      <c r="I79" s="57"/>
      <c r="J79" s="106"/>
      <c r="K79" s="57"/>
      <c r="L79" s="59"/>
      <c r="M79" s="62"/>
      <c r="N79" s="59"/>
      <c r="O79" s="61"/>
      <c r="P79" s="62"/>
      <c r="Q79" s="61"/>
      <c r="R79" s="62"/>
      <c r="S79" s="78"/>
      <c r="T79" s="64"/>
      <c r="U79" s="79"/>
      <c r="V79" s="66"/>
      <c r="W79" s="79"/>
      <c r="X79" s="68"/>
      <c r="Y79" s="79"/>
      <c r="Z79" s="68"/>
      <c r="AA79" s="67"/>
      <c r="AB79" s="68"/>
      <c r="AC79" s="70"/>
      <c r="AD79" s="68"/>
      <c r="AE79" s="67"/>
      <c r="AF79" s="68"/>
      <c r="AG79" s="67"/>
      <c r="AH79" s="80"/>
      <c r="AI79" s="68"/>
      <c r="AJ79" s="67"/>
      <c r="AK79" s="66"/>
      <c r="AL79" s="67"/>
      <c r="AM79" s="68"/>
      <c r="AN79" s="67"/>
      <c r="AO79" s="67"/>
      <c r="AP79" s="67"/>
      <c r="AQ79" s="70"/>
      <c r="AR79" s="225"/>
      <c r="AS79" s="70"/>
      <c r="AT79" s="72"/>
      <c r="AU79" s="165"/>
      <c r="AV79" s="165"/>
      <c r="AW79" s="165"/>
      <c r="AX79" s="277"/>
    </row>
    <row r="80" spans="1:50" ht="15.75">
      <c r="A80" s="269" t="s">
        <v>170</v>
      </c>
      <c r="B80" s="193" t="s">
        <v>94</v>
      </c>
      <c r="C80" s="110">
        <f>C83+C82+C81</f>
        <v>69300</v>
      </c>
      <c r="D80" s="73">
        <f>D83+D82+D81</f>
        <v>0</v>
      </c>
      <c r="E80" s="73">
        <f>E83+E82+E81</f>
        <v>0</v>
      </c>
      <c r="F80" s="73">
        <f>F83+F82+F81</f>
        <v>0</v>
      </c>
      <c r="G80" s="73">
        <f>G83+G82+G81</f>
        <v>0</v>
      </c>
      <c r="H80" s="73"/>
      <c r="I80" s="73"/>
      <c r="J80" s="73">
        <f>J83+J82+J81</f>
        <v>100</v>
      </c>
      <c r="K80" s="73">
        <f>K83+K82+K81</f>
        <v>-69300</v>
      </c>
      <c r="L80" s="107">
        <f>L81+L82+L83</f>
        <v>116764</v>
      </c>
      <c r="M80" s="62"/>
      <c r="N80" s="59">
        <f>N81+N82+N83</f>
        <v>58382</v>
      </c>
      <c r="O80" s="61">
        <f>O81+O82+O83</f>
        <v>145406.7</v>
      </c>
      <c r="P80" s="62"/>
      <c r="Q80" s="61">
        <f>Q81+Q82+Q83</f>
        <v>0</v>
      </c>
      <c r="R80" s="62"/>
      <c r="S80" s="78">
        <f>O80*P80/100</f>
        <v>0</v>
      </c>
      <c r="T80" s="64">
        <v>100</v>
      </c>
      <c r="U80" s="79">
        <f>W80+Y80+AA80+AC80+AE80+AG80+AJ80+AL80+AN80</f>
        <v>3564405.15</v>
      </c>
      <c r="V80" s="66">
        <f>117436.3-69.9</f>
        <v>117366.40000000001</v>
      </c>
      <c r="W80" s="79">
        <f>V80*50%</f>
        <v>58683.200000000004</v>
      </c>
      <c r="X80" s="68">
        <v>9311.1</v>
      </c>
      <c r="Y80" s="79">
        <f>X80*50%</f>
        <v>4655.55</v>
      </c>
      <c r="Z80" s="68">
        <v>15677.1</v>
      </c>
      <c r="AA80" s="67">
        <f>Z80*50%</f>
        <v>7838.55</v>
      </c>
      <c r="AB80" s="68">
        <v>1415.6</v>
      </c>
      <c r="AC80" s="70">
        <f>AB80*50%</f>
        <v>707.8</v>
      </c>
      <c r="AD80" s="68">
        <v>1557.3</v>
      </c>
      <c r="AE80" s="67">
        <f>AD80*50%</f>
        <v>778.65</v>
      </c>
      <c r="AF80" s="68">
        <v>70</v>
      </c>
      <c r="AG80" s="67">
        <f>AF80*50%</f>
        <v>35</v>
      </c>
      <c r="AH80" s="80">
        <v>100</v>
      </c>
      <c r="AI80" s="68">
        <v>5.5</v>
      </c>
      <c r="AJ80" s="67">
        <v>5.5</v>
      </c>
      <c r="AK80" s="66">
        <v>2.8</v>
      </c>
      <c r="AL80" s="67">
        <v>3491700</v>
      </c>
      <c r="AM80" s="108">
        <v>0.855</v>
      </c>
      <c r="AN80" s="67">
        <v>0.9</v>
      </c>
      <c r="AO80" s="67">
        <v>2430513.4</v>
      </c>
      <c r="AP80" s="67">
        <f>AO80-AL80</f>
        <v>-1061186.6</v>
      </c>
      <c r="AQ80" s="70">
        <v>4655600</v>
      </c>
      <c r="AR80" s="225">
        <v>3240685</v>
      </c>
      <c r="AS80" s="97">
        <f>AU80+AV80+AW80+AX80</f>
        <v>0</v>
      </c>
      <c r="AT80" s="285">
        <f aca="true" t="shared" si="27" ref="AT80:AT85">AQ80+AS80</f>
        <v>4655600</v>
      </c>
      <c r="AU80" s="165"/>
      <c r="AV80" s="165"/>
      <c r="AW80" s="165"/>
      <c r="AX80" s="277"/>
    </row>
    <row r="81" spans="1:50" ht="25.5" customHeight="1" hidden="1">
      <c r="A81" s="269" t="s">
        <v>95</v>
      </c>
      <c r="B81" s="197" t="s">
        <v>96</v>
      </c>
      <c r="C81" s="205">
        <v>9078</v>
      </c>
      <c r="D81" s="103"/>
      <c r="E81" s="102"/>
      <c r="F81" s="102"/>
      <c r="G81" s="102"/>
      <c r="H81" s="102"/>
      <c r="I81" s="57"/>
      <c r="J81" s="75">
        <v>50</v>
      </c>
      <c r="K81" s="57">
        <f>I81-C81</f>
        <v>-9078</v>
      </c>
      <c r="L81" s="59">
        <v>7897</v>
      </c>
      <c r="M81" s="104">
        <v>50</v>
      </c>
      <c r="N81" s="59">
        <v>3948.5</v>
      </c>
      <c r="O81" s="61">
        <v>28044.9</v>
      </c>
      <c r="P81" s="62"/>
      <c r="Q81" s="61">
        <f>O81*P81/100</f>
        <v>0</v>
      </c>
      <c r="R81" s="62"/>
      <c r="S81" s="78">
        <f>O81*P81/100</f>
        <v>0</v>
      </c>
      <c r="T81" s="64">
        <v>100</v>
      </c>
      <c r="U81" s="79">
        <f>W81+Y81+AA81+AC81+AE81+AG81+AJ81+AL81+AN81</f>
        <v>0</v>
      </c>
      <c r="V81" s="66"/>
      <c r="W81" s="79">
        <f>V81*T81/100</f>
        <v>0</v>
      </c>
      <c r="X81" s="68"/>
      <c r="Y81" s="79">
        <f>X81*T81/100</f>
        <v>0</v>
      </c>
      <c r="Z81" s="68"/>
      <c r="AA81" s="67">
        <f>Z81*T81/100</f>
        <v>0</v>
      </c>
      <c r="AB81" s="68"/>
      <c r="AC81" s="70">
        <f>AB81*T81/100</f>
        <v>0</v>
      </c>
      <c r="AD81" s="68"/>
      <c r="AE81" s="67">
        <f>AD81*T81/100</f>
        <v>0</v>
      </c>
      <c r="AF81" s="68"/>
      <c r="AG81" s="67">
        <f>AF81*T81/100</f>
        <v>0</v>
      </c>
      <c r="AH81" s="80"/>
      <c r="AI81" s="68"/>
      <c r="AJ81" s="67">
        <f>AI81*T81/100</f>
        <v>0</v>
      </c>
      <c r="AK81" s="66"/>
      <c r="AL81" s="67"/>
      <c r="AM81" s="68"/>
      <c r="AN81" s="67">
        <f>AM81*T81/100</f>
        <v>0</v>
      </c>
      <c r="AO81" s="67"/>
      <c r="AP81" s="67"/>
      <c r="AQ81" s="70"/>
      <c r="AR81" s="225"/>
      <c r="AS81" s="97">
        <f>AR81-AQ81</f>
        <v>0</v>
      </c>
      <c r="AT81" s="285">
        <f t="shared" si="27"/>
        <v>0</v>
      </c>
      <c r="AU81" s="165"/>
      <c r="AV81" s="165"/>
      <c r="AW81" s="165"/>
      <c r="AX81" s="277"/>
    </row>
    <row r="82" spans="1:50" ht="25.5" customHeight="1" hidden="1">
      <c r="A82" s="269" t="s">
        <v>97</v>
      </c>
      <c r="B82" s="197" t="s">
        <v>98</v>
      </c>
      <c r="C82" s="205">
        <f>54252+5924</f>
        <v>60176</v>
      </c>
      <c r="D82" s="103"/>
      <c r="E82" s="102"/>
      <c r="F82" s="102"/>
      <c r="G82" s="102"/>
      <c r="H82" s="102"/>
      <c r="I82" s="57"/>
      <c r="J82" s="75">
        <v>50</v>
      </c>
      <c r="K82" s="57">
        <f>I82-C82</f>
        <v>-60176</v>
      </c>
      <c r="L82" s="59">
        <v>108867</v>
      </c>
      <c r="M82" s="104">
        <v>50</v>
      </c>
      <c r="N82" s="59">
        <v>54433.5</v>
      </c>
      <c r="O82" s="61">
        <v>117215.7</v>
      </c>
      <c r="P82" s="62"/>
      <c r="Q82" s="61">
        <f>O82*P82/100</f>
        <v>0</v>
      </c>
      <c r="R82" s="62"/>
      <c r="S82" s="78">
        <f>O82*P82/100</f>
        <v>0</v>
      </c>
      <c r="T82" s="64">
        <v>100</v>
      </c>
      <c r="U82" s="79">
        <f>W82+Y82+AA82+AC82+AE82+AG82+AJ82+AL82+AN82</f>
        <v>0</v>
      </c>
      <c r="V82" s="66"/>
      <c r="W82" s="79">
        <f>V82*T82/100</f>
        <v>0</v>
      </c>
      <c r="X82" s="68"/>
      <c r="Y82" s="79">
        <f>X82*T82/100</f>
        <v>0</v>
      </c>
      <c r="Z82" s="68"/>
      <c r="AA82" s="67">
        <f>Z82*T82/100</f>
        <v>0</v>
      </c>
      <c r="AB82" s="68"/>
      <c r="AC82" s="70">
        <f>AB82*T82/100</f>
        <v>0</v>
      </c>
      <c r="AD82" s="68"/>
      <c r="AE82" s="67">
        <f>AD82*T82/100</f>
        <v>0</v>
      </c>
      <c r="AF82" s="68"/>
      <c r="AG82" s="67">
        <f>AF82*T82/100</f>
        <v>0</v>
      </c>
      <c r="AH82" s="80"/>
      <c r="AI82" s="68"/>
      <c r="AJ82" s="67">
        <f>AI82*T82/100</f>
        <v>0</v>
      </c>
      <c r="AK82" s="66"/>
      <c r="AL82" s="67"/>
      <c r="AM82" s="68"/>
      <c r="AN82" s="67">
        <f>AM82*T82/100</f>
        <v>0</v>
      </c>
      <c r="AO82" s="67"/>
      <c r="AP82" s="67"/>
      <c r="AQ82" s="70"/>
      <c r="AR82" s="225"/>
      <c r="AS82" s="97">
        <f>AR82-AQ82</f>
        <v>0</v>
      </c>
      <c r="AT82" s="285">
        <f t="shared" si="27"/>
        <v>0</v>
      </c>
      <c r="AU82" s="165"/>
      <c r="AV82" s="165"/>
      <c r="AW82" s="165"/>
      <c r="AX82" s="277"/>
    </row>
    <row r="83" spans="1:50" ht="12.75" customHeight="1" hidden="1">
      <c r="A83" s="269" t="s">
        <v>99</v>
      </c>
      <c r="B83" s="197" t="s">
        <v>100</v>
      </c>
      <c r="C83" s="205">
        <v>46</v>
      </c>
      <c r="D83" s="103"/>
      <c r="E83" s="102"/>
      <c r="F83" s="102"/>
      <c r="G83" s="102"/>
      <c r="H83" s="102"/>
      <c r="I83" s="57"/>
      <c r="J83" s="75"/>
      <c r="K83" s="57">
        <f>I83-C83</f>
        <v>-46</v>
      </c>
      <c r="L83" s="59"/>
      <c r="M83" s="104">
        <v>50</v>
      </c>
      <c r="N83" s="59"/>
      <c r="O83" s="61">
        <v>146.1</v>
      </c>
      <c r="P83" s="62"/>
      <c r="Q83" s="61">
        <f>O83*P83/100</f>
        <v>0</v>
      </c>
      <c r="R83" s="62"/>
      <c r="S83" s="78">
        <f>O83*P83/100</f>
        <v>0</v>
      </c>
      <c r="T83" s="64">
        <v>100</v>
      </c>
      <c r="U83" s="79">
        <f>W83+Y83+AA83+AC83+AE83+AG83+AJ83+AL83+AN83</f>
        <v>0</v>
      </c>
      <c r="V83" s="66"/>
      <c r="W83" s="79">
        <f>V83*T83/100</f>
        <v>0</v>
      </c>
      <c r="X83" s="68"/>
      <c r="Y83" s="79">
        <f>X83*T83/100</f>
        <v>0</v>
      </c>
      <c r="Z83" s="68"/>
      <c r="AA83" s="67">
        <f>Z83*T83/100</f>
        <v>0</v>
      </c>
      <c r="AB83" s="68"/>
      <c r="AC83" s="70">
        <f>AB83*T83/100</f>
        <v>0</v>
      </c>
      <c r="AD83" s="68"/>
      <c r="AE83" s="67">
        <f>AD83*T83/100</f>
        <v>0</v>
      </c>
      <c r="AF83" s="68"/>
      <c r="AG83" s="67">
        <f>AF83*T83/100</f>
        <v>0</v>
      </c>
      <c r="AH83" s="80"/>
      <c r="AI83" s="68"/>
      <c r="AJ83" s="67">
        <f>AI83*T83/100</f>
        <v>0</v>
      </c>
      <c r="AK83" s="66"/>
      <c r="AL83" s="67"/>
      <c r="AM83" s="68"/>
      <c r="AN83" s="67">
        <f>AM83*T83/100</f>
        <v>0</v>
      </c>
      <c r="AO83" s="67"/>
      <c r="AP83" s="67"/>
      <c r="AQ83" s="70"/>
      <c r="AR83" s="225"/>
      <c r="AS83" s="97">
        <f>AR83-AQ83</f>
        <v>0</v>
      </c>
      <c r="AT83" s="285">
        <f t="shared" si="27"/>
        <v>0</v>
      </c>
      <c r="AU83" s="165"/>
      <c r="AV83" s="165"/>
      <c r="AW83" s="165"/>
      <c r="AX83" s="277"/>
    </row>
    <row r="84" spans="1:50" ht="30.75" customHeight="1">
      <c r="A84" s="269" t="s">
        <v>171</v>
      </c>
      <c r="B84" s="347" t="s">
        <v>134</v>
      </c>
      <c r="C84" s="205"/>
      <c r="D84" s="103"/>
      <c r="E84" s="102"/>
      <c r="F84" s="102"/>
      <c r="G84" s="102"/>
      <c r="H84" s="102"/>
      <c r="I84" s="57"/>
      <c r="J84" s="75"/>
      <c r="K84" s="57"/>
      <c r="L84" s="59"/>
      <c r="M84" s="104"/>
      <c r="N84" s="59"/>
      <c r="O84" s="61"/>
      <c r="P84" s="62"/>
      <c r="Q84" s="61"/>
      <c r="R84" s="62"/>
      <c r="S84" s="78"/>
      <c r="T84" s="64"/>
      <c r="U84" s="79"/>
      <c r="V84" s="66"/>
      <c r="W84" s="79"/>
      <c r="X84" s="68"/>
      <c r="Y84" s="79"/>
      <c r="Z84" s="68"/>
      <c r="AA84" s="67"/>
      <c r="AB84" s="68"/>
      <c r="AC84" s="70"/>
      <c r="AD84" s="68"/>
      <c r="AE84" s="67"/>
      <c r="AF84" s="68"/>
      <c r="AG84" s="67"/>
      <c r="AH84" s="80"/>
      <c r="AI84" s="68"/>
      <c r="AJ84" s="67"/>
      <c r="AK84" s="66"/>
      <c r="AL84" s="67"/>
      <c r="AM84" s="68"/>
      <c r="AN84" s="67"/>
      <c r="AO84" s="67">
        <v>474993.1</v>
      </c>
      <c r="AP84" s="67">
        <f>AO84-AL84</f>
        <v>474993.1</v>
      </c>
      <c r="AQ84" s="70"/>
      <c r="AR84" s="225">
        <v>633244</v>
      </c>
      <c r="AS84" s="97">
        <f>AU84+AV84+AW84+AX84</f>
        <v>0</v>
      </c>
      <c r="AT84" s="285">
        <f t="shared" si="27"/>
        <v>0</v>
      </c>
      <c r="AU84" s="165"/>
      <c r="AV84" s="165"/>
      <c r="AW84" s="165"/>
      <c r="AX84" s="277"/>
    </row>
    <row r="85" spans="1:50" ht="21" customHeight="1" thickBot="1">
      <c r="A85" s="269" t="s">
        <v>172</v>
      </c>
      <c r="B85" s="246" t="s">
        <v>130</v>
      </c>
      <c r="C85" s="205"/>
      <c r="D85" s="102"/>
      <c r="E85" s="102"/>
      <c r="F85" s="102"/>
      <c r="G85" s="102"/>
      <c r="H85" s="102"/>
      <c r="I85" s="57"/>
      <c r="J85" s="110"/>
      <c r="K85" s="57"/>
      <c r="L85" s="59"/>
      <c r="M85" s="111"/>
      <c r="N85" s="59"/>
      <c r="O85" s="61"/>
      <c r="P85" s="62"/>
      <c r="Q85" s="61"/>
      <c r="R85" s="62"/>
      <c r="S85" s="78"/>
      <c r="T85" s="64"/>
      <c r="U85" s="79"/>
      <c r="V85" s="66"/>
      <c r="W85" s="79"/>
      <c r="X85" s="68"/>
      <c r="Y85" s="79"/>
      <c r="Z85" s="68"/>
      <c r="AA85" s="67">
        <f>Z85*T80/100</f>
        <v>0</v>
      </c>
      <c r="AB85" s="68"/>
      <c r="AC85" s="70"/>
      <c r="AD85" s="68"/>
      <c r="AE85" s="67"/>
      <c r="AF85" s="68"/>
      <c r="AG85" s="67"/>
      <c r="AH85" s="80"/>
      <c r="AI85" s="68"/>
      <c r="AJ85" s="67"/>
      <c r="AK85" s="66"/>
      <c r="AL85" s="67">
        <v>120000</v>
      </c>
      <c r="AM85" s="68"/>
      <c r="AN85" s="67"/>
      <c r="AO85" s="67">
        <v>290469.3</v>
      </c>
      <c r="AP85" s="67">
        <f>AO85-AL85</f>
        <v>170469.3</v>
      </c>
      <c r="AQ85" s="70">
        <v>120000</v>
      </c>
      <c r="AR85" s="225">
        <v>387425</v>
      </c>
      <c r="AS85" s="97">
        <f>AU85+AV85+AW85+AX85</f>
        <v>0</v>
      </c>
      <c r="AT85" s="285">
        <f t="shared" si="27"/>
        <v>120000</v>
      </c>
      <c r="AU85" s="165"/>
      <c r="AV85" s="165"/>
      <c r="AW85" s="165"/>
      <c r="AX85" s="277"/>
    </row>
    <row r="86" spans="1:50" ht="16.5" customHeight="1" hidden="1" thickBot="1">
      <c r="A86" s="269" t="s">
        <v>101</v>
      </c>
      <c r="B86" s="193" t="s">
        <v>129</v>
      </c>
      <c r="C86" s="110">
        <f>C87+C88+C89+C90+C91+C92</f>
        <v>35965</v>
      </c>
      <c r="D86" s="73">
        <f>D87+D88+D89+D90+D91+D92</f>
        <v>0</v>
      </c>
      <c r="E86" s="73">
        <f>E87+E88+E89+E90+E91+E92</f>
        <v>0</v>
      </c>
      <c r="F86" s="73">
        <f>F87+F88+F89+F90+F91+F92</f>
        <v>0</v>
      </c>
      <c r="G86" s="73">
        <f>G87+G88+G89+G90+G91+G92</f>
        <v>0</v>
      </c>
      <c r="H86" s="73"/>
      <c r="I86" s="73">
        <f>I87+I88+I89+I90+I91+I92</f>
        <v>18147.8</v>
      </c>
      <c r="J86" s="75">
        <v>100</v>
      </c>
      <c r="K86" s="57">
        <f aca="true" t="shared" si="28" ref="K86:K92">I86-C86</f>
        <v>-17817.2</v>
      </c>
      <c r="L86" s="59">
        <f>L87+L88+L89+L90+L91+L92</f>
        <v>46243.6</v>
      </c>
      <c r="M86" s="61"/>
      <c r="N86" s="59">
        <f>N87+N88+N89+N90+N91+N92</f>
        <v>46243.6</v>
      </c>
      <c r="O86" s="61">
        <v>50112.8</v>
      </c>
      <c r="P86" s="62">
        <v>100</v>
      </c>
      <c r="Q86" s="61">
        <f>Q87+Q88+Q89+Q90+Q91+Q92</f>
        <v>0</v>
      </c>
      <c r="R86" s="62">
        <v>100</v>
      </c>
      <c r="S86" s="78">
        <f aca="true" t="shared" si="29" ref="S86:S92">O86*P86/100</f>
        <v>50112.8</v>
      </c>
      <c r="T86" s="64">
        <v>100</v>
      </c>
      <c r="U86" s="79">
        <f aca="true" t="shared" si="30" ref="U86:U92">W86+Y86+AA86+AC86+AE86+AG86+AJ86+AL86+AN86</f>
        <v>16267.6</v>
      </c>
      <c r="V86" s="66"/>
      <c r="W86" s="79">
        <f aca="true" t="shared" si="31" ref="W86:W92">V86*T86/100</f>
        <v>0</v>
      </c>
      <c r="X86" s="68">
        <v>5465</v>
      </c>
      <c r="Y86" s="79">
        <f aca="true" t="shared" si="32" ref="Y86:Y92">X86*T86/100</f>
        <v>5465</v>
      </c>
      <c r="Z86" s="68">
        <v>7192.5</v>
      </c>
      <c r="AA86" s="67">
        <f aca="true" t="shared" si="33" ref="AA86:AA92">Z86*T86/100</f>
        <v>7192.5</v>
      </c>
      <c r="AB86" s="68">
        <v>1932.5</v>
      </c>
      <c r="AC86" s="70">
        <f aca="true" t="shared" si="34" ref="AC86:AC92">AB86*T86/100</f>
        <v>1932.5</v>
      </c>
      <c r="AD86" s="68">
        <v>1655</v>
      </c>
      <c r="AE86" s="67">
        <f aca="true" t="shared" si="35" ref="AE86:AE92">AD86*T86/100</f>
        <v>1655</v>
      </c>
      <c r="AF86" s="68">
        <v>22.6</v>
      </c>
      <c r="AG86" s="67">
        <f aca="true" t="shared" si="36" ref="AG86:AG92">AF86*T86/100</f>
        <v>22.6</v>
      </c>
      <c r="AH86" s="80"/>
      <c r="AI86" s="68"/>
      <c r="AJ86" s="67">
        <f aca="true" t="shared" si="37" ref="AJ86:AJ92">AI86*T86/100</f>
        <v>0</v>
      </c>
      <c r="AK86" s="66"/>
      <c r="AL86" s="67">
        <f aca="true" t="shared" si="38" ref="AL86:AL92">AK86*T86/100</f>
        <v>0</v>
      </c>
      <c r="AM86" s="68"/>
      <c r="AN86" s="67">
        <f aca="true" t="shared" si="39" ref="AN86:AN92">AM86*T86/100</f>
        <v>0</v>
      </c>
      <c r="AO86" s="67">
        <f aca="true" t="shared" si="40" ref="AO86:AS92">AN86*W86/100</f>
        <v>0</v>
      </c>
      <c r="AP86" s="67">
        <f t="shared" si="40"/>
        <v>0</v>
      </c>
      <c r="AQ86" s="70">
        <f t="shared" si="40"/>
        <v>0</v>
      </c>
      <c r="AR86" s="225">
        <f t="shared" si="40"/>
        <v>0</v>
      </c>
      <c r="AS86" s="70">
        <f t="shared" si="40"/>
        <v>0</v>
      </c>
      <c r="AT86" s="72"/>
      <c r="AU86" s="165"/>
      <c r="AV86" s="165"/>
      <c r="AW86" s="165"/>
      <c r="AX86" s="362"/>
    </row>
    <row r="87" spans="1:50" ht="16.5" customHeight="1" hidden="1" thickBot="1">
      <c r="A87" s="269"/>
      <c r="B87" s="207" t="s">
        <v>102</v>
      </c>
      <c r="C87" s="110">
        <v>35965</v>
      </c>
      <c r="D87" s="74"/>
      <c r="E87" s="73"/>
      <c r="F87" s="73"/>
      <c r="G87" s="73"/>
      <c r="H87" s="73"/>
      <c r="I87" s="57">
        <v>1123</v>
      </c>
      <c r="J87" s="75"/>
      <c r="K87" s="57">
        <f t="shared" si="28"/>
        <v>-34842</v>
      </c>
      <c r="L87" s="59">
        <v>26863.6</v>
      </c>
      <c r="M87" s="61" t="s">
        <v>46</v>
      </c>
      <c r="N87" s="59">
        <v>26863.6</v>
      </c>
      <c r="O87" s="61">
        <v>23925</v>
      </c>
      <c r="P87" s="62"/>
      <c r="Q87" s="61">
        <f aca="true" t="shared" si="41" ref="Q87:Q92">O87*P87/100</f>
        <v>0</v>
      </c>
      <c r="R87" s="62"/>
      <c r="S87" s="78">
        <f t="shared" si="29"/>
        <v>0</v>
      </c>
      <c r="T87" s="64">
        <v>100</v>
      </c>
      <c r="U87" s="79">
        <f t="shared" si="30"/>
        <v>0</v>
      </c>
      <c r="V87" s="66"/>
      <c r="W87" s="79">
        <f t="shared" si="31"/>
        <v>0</v>
      </c>
      <c r="X87" s="68"/>
      <c r="Y87" s="79">
        <f t="shared" si="32"/>
        <v>0</v>
      </c>
      <c r="Z87" s="68"/>
      <c r="AA87" s="67">
        <f t="shared" si="33"/>
        <v>0</v>
      </c>
      <c r="AB87" s="68"/>
      <c r="AC87" s="70">
        <f t="shared" si="34"/>
        <v>0</v>
      </c>
      <c r="AD87" s="68"/>
      <c r="AE87" s="67">
        <f t="shared" si="35"/>
        <v>0</v>
      </c>
      <c r="AF87" s="68"/>
      <c r="AG87" s="67">
        <f t="shared" si="36"/>
        <v>0</v>
      </c>
      <c r="AH87" s="80"/>
      <c r="AI87" s="68"/>
      <c r="AJ87" s="67">
        <f t="shared" si="37"/>
        <v>0</v>
      </c>
      <c r="AK87" s="66"/>
      <c r="AL87" s="67">
        <f t="shared" si="38"/>
        <v>0</v>
      </c>
      <c r="AM87" s="68"/>
      <c r="AN87" s="67">
        <f t="shared" si="39"/>
        <v>0</v>
      </c>
      <c r="AO87" s="67">
        <f t="shared" si="40"/>
        <v>0</v>
      </c>
      <c r="AP87" s="67">
        <f t="shared" si="40"/>
        <v>0</v>
      </c>
      <c r="AQ87" s="70">
        <f t="shared" si="40"/>
        <v>0</v>
      </c>
      <c r="AR87" s="225">
        <f t="shared" si="40"/>
        <v>0</v>
      </c>
      <c r="AS87" s="70">
        <f t="shared" si="40"/>
        <v>0</v>
      </c>
      <c r="AT87" s="72"/>
      <c r="AU87" s="165"/>
      <c r="AV87" s="165"/>
      <c r="AW87" s="165"/>
      <c r="AX87" s="362"/>
    </row>
    <row r="88" spans="1:50" ht="16.5" customHeight="1" hidden="1" thickBot="1">
      <c r="A88" s="269"/>
      <c r="B88" s="207" t="s">
        <v>103</v>
      </c>
      <c r="C88" s="110"/>
      <c r="D88" s="74"/>
      <c r="E88" s="73"/>
      <c r="F88" s="73"/>
      <c r="G88" s="73"/>
      <c r="H88" s="73"/>
      <c r="I88" s="57">
        <v>5465</v>
      </c>
      <c r="J88" s="75"/>
      <c r="K88" s="57">
        <f t="shared" si="28"/>
        <v>5465</v>
      </c>
      <c r="L88" s="59">
        <v>5300</v>
      </c>
      <c r="M88" s="61" t="s">
        <v>46</v>
      </c>
      <c r="N88" s="59">
        <v>5300</v>
      </c>
      <c r="O88" s="61"/>
      <c r="P88" s="62"/>
      <c r="Q88" s="61">
        <f t="shared" si="41"/>
        <v>0</v>
      </c>
      <c r="R88" s="62"/>
      <c r="S88" s="78">
        <f t="shared" si="29"/>
        <v>0</v>
      </c>
      <c r="T88" s="64">
        <v>100</v>
      </c>
      <c r="U88" s="79">
        <f t="shared" si="30"/>
        <v>0</v>
      </c>
      <c r="V88" s="66"/>
      <c r="W88" s="79">
        <f t="shared" si="31"/>
        <v>0</v>
      </c>
      <c r="X88" s="68"/>
      <c r="Y88" s="79">
        <f t="shared" si="32"/>
        <v>0</v>
      </c>
      <c r="Z88" s="68"/>
      <c r="AA88" s="67">
        <f t="shared" si="33"/>
        <v>0</v>
      </c>
      <c r="AB88" s="68"/>
      <c r="AC88" s="70">
        <f t="shared" si="34"/>
        <v>0</v>
      </c>
      <c r="AD88" s="68"/>
      <c r="AE88" s="67">
        <f t="shared" si="35"/>
        <v>0</v>
      </c>
      <c r="AF88" s="68"/>
      <c r="AG88" s="67">
        <f t="shared" si="36"/>
        <v>0</v>
      </c>
      <c r="AH88" s="80"/>
      <c r="AI88" s="68"/>
      <c r="AJ88" s="67">
        <f t="shared" si="37"/>
        <v>0</v>
      </c>
      <c r="AK88" s="66"/>
      <c r="AL88" s="67">
        <f t="shared" si="38"/>
        <v>0</v>
      </c>
      <c r="AM88" s="68"/>
      <c r="AN88" s="67">
        <f t="shared" si="39"/>
        <v>0</v>
      </c>
      <c r="AO88" s="67">
        <f t="shared" si="40"/>
        <v>0</v>
      </c>
      <c r="AP88" s="67">
        <f t="shared" si="40"/>
        <v>0</v>
      </c>
      <c r="AQ88" s="70">
        <f t="shared" si="40"/>
        <v>0</v>
      </c>
      <c r="AR88" s="225">
        <f t="shared" si="40"/>
        <v>0</v>
      </c>
      <c r="AS88" s="70">
        <f t="shared" si="40"/>
        <v>0</v>
      </c>
      <c r="AT88" s="72"/>
      <c r="AU88" s="165"/>
      <c r="AV88" s="165"/>
      <c r="AW88" s="165"/>
      <c r="AX88" s="362"/>
    </row>
    <row r="89" spans="1:50" ht="16.5" customHeight="1" hidden="1" thickBot="1">
      <c r="A89" s="269"/>
      <c r="B89" s="207" t="s">
        <v>104</v>
      </c>
      <c r="C89" s="110"/>
      <c r="D89" s="74"/>
      <c r="E89" s="73"/>
      <c r="F89" s="73"/>
      <c r="G89" s="73"/>
      <c r="H89" s="73"/>
      <c r="I89" s="57">
        <v>7760</v>
      </c>
      <c r="J89" s="75"/>
      <c r="K89" s="57">
        <f t="shared" si="28"/>
        <v>7760</v>
      </c>
      <c r="L89" s="59">
        <v>9060</v>
      </c>
      <c r="M89" s="61" t="s">
        <v>46</v>
      </c>
      <c r="N89" s="59">
        <v>9060</v>
      </c>
      <c r="O89" s="61"/>
      <c r="P89" s="62"/>
      <c r="Q89" s="61">
        <f t="shared" si="41"/>
        <v>0</v>
      </c>
      <c r="R89" s="62"/>
      <c r="S89" s="78">
        <f t="shared" si="29"/>
        <v>0</v>
      </c>
      <c r="T89" s="64">
        <v>100</v>
      </c>
      <c r="U89" s="79">
        <f t="shared" si="30"/>
        <v>0</v>
      </c>
      <c r="V89" s="66"/>
      <c r="W89" s="79">
        <f t="shared" si="31"/>
        <v>0</v>
      </c>
      <c r="X89" s="68"/>
      <c r="Y89" s="79">
        <f t="shared" si="32"/>
        <v>0</v>
      </c>
      <c r="Z89" s="68"/>
      <c r="AA89" s="67">
        <f t="shared" si="33"/>
        <v>0</v>
      </c>
      <c r="AB89" s="68"/>
      <c r="AC89" s="70">
        <f t="shared" si="34"/>
        <v>0</v>
      </c>
      <c r="AD89" s="68"/>
      <c r="AE89" s="67">
        <f t="shared" si="35"/>
        <v>0</v>
      </c>
      <c r="AF89" s="68"/>
      <c r="AG89" s="67">
        <f t="shared" si="36"/>
        <v>0</v>
      </c>
      <c r="AH89" s="80"/>
      <c r="AI89" s="68"/>
      <c r="AJ89" s="67">
        <f t="shared" si="37"/>
        <v>0</v>
      </c>
      <c r="AK89" s="66"/>
      <c r="AL89" s="67">
        <f t="shared" si="38"/>
        <v>0</v>
      </c>
      <c r="AM89" s="68"/>
      <c r="AN89" s="67">
        <f t="shared" si="39"/>
        <v>0</v>
      </c>
      <c r="AO89" s="67">
        <f t="shared" si="40"/>
        <v>0</v>
      </c>
      <c r="AP89" s="67">
        <f t="shared" si="40"/>
        <v>0</v>
      </c>
      <c r="AQ89" s="70">
        <f t="shared" si="40"/>
        <v>0</v>
      </c>
      <c r="AR89" s="225">
        <f t="shared" si="40"/>
        <v>0</v>
      </c>
      <c r="AS89" s="70">
        <f t="shared" si="40"/>
        <v>0</v>
      </c>
      <c r="AT89" s="72"/>
      <c r="AU89" s="165"/>
      <c r="AV89" s="165"/>
      <c r="AW89" s="165"/>
      <c r="AX89" s="362"/>
    </row>
    <row r="90" spans="1:50" ht="16.5" customHeight="1" hidden="1" thickBot="1">
      <c r="A90" s="269"/>
      <c r="B90" s="207" t="s">
        <v>105</v>
      </c>
      <c r="C90" s="110"/>
      <c r="D90" s="74"/>
      <c r="E90" s="73"/>
      <c r="F90" s="73"/>
      <c r="G90" s="73"/>
      <c r="H90" s="73"/>
      <c r="I90" s="57">
        <v>2085</v>
      </c>
      <c r="J90" s="75"/>
      <c r="K90" s="57">
        <f t="shared" si="28"/>
        <v>2085</v>
      </c>
      <c r="L90" s="59">
        <v>2297</v>
      </c>
      <c r="M90" s="61" t="s">
        <v>46</v>
      </c>
      <c r="N90" s="59">
        <v>2297</v>
      </c>
      <c r="O90" s="61"/>
      <c r="P90" s="62"/>
      <c r="Q90" s="61">
        <f t="shared" si="41"/>
        <v>0</v>
      </c>
      <c r="R90" s="62"/>
      <c r="S90" s="78">
        <f t="shared" si="29"/>
        <v>0</v>
      </c>
      <c r="T90" s="64">
        <v>100</v>
      </c>
      <c r="U90" s="79">
        <f t="shared" si="30"/>
        <v>0</v>
      </c>
      <c r="V90" s="66"/>
      <c r="W90" s="79">
        <f t="shared" si="31"/>
        <v>0</v>
      </c>
      <c r="X90" s="68"/>
      <c r="Y90" s="79">
        <f t="shared" si="32"/>
        <v>0</v>
      </c>
      <c r="Z90" s="68"/>
      <c r="AA90" s="67">
        <f t="shared" si="33"/>
        <v>0</v>
      </c>
      <c r="AB90" s="68"/>
      <c r="AC90" s="70">
        <f t="shared" si="34"/>
        <v>0</v>
      </c>
      <c r="AD90" s="68"/>
      <c r="AE90" s="67">
        <f t="shared" si="35"/>
        <v>0</v>
      </c>
      <c r="AF90" s="68"/>
      <c r="AG90" s="67">
        <f t="shared" si="36"/>
        <v>0</v>
      </c>
      <c r="AH90" s="80"/>
      <c r="AI90" s="68"/>
      <c r="AJ90" s="67">
        <f t="shared" si="37"/>
        <v>0</v>
      </c>
      <c r="AK90" s="66"/>
      <c r="AL90" s="67">
        <f t="shared" si="38"/>
        <v>0</v>
      </c>
      <c r="AM90" s="68"/>
      <c r="AN90" s="67">
        <f t="shared" si="39"/>
        <v>0</v>
      </c>
      <c r="AO90" s="67">
        <f t="shared" si="40"/>
        <v>0</v>
      </c>
      <c r="AP90" s="67">
        <f t="shared" si="40"/>
        <v>0</v>
      </c>
      <c r="AQ90" s="70">
        <f t="shared" si="40"/>
        <v>0</v>
      </c>
      <c r="AR90" s="225">
        <f t="shared" si="40"/>
        <v>0</v>
      </c>
      <c r="AS90" s="70">
        <f t="shared" si="40"/>
        <v>0</v>
      </c>
      <c r="AT90" s="72"/>
      <c r="AU90" s="165"/>
      <c r="AV90" s="165"/>
      <c r="AW90" s="165"/>
      <c r="AX90" s="362"/>
    </row>
    <row r="91" spans="1:50" ht="16.5" customHeight="1" hidden="1" thickBot="1">
      <c r="A91" s="269"/>
      <c r="B91" s="207" t="s">
        <v>106</v>
      </c>
      <c r="C91" s="110"/>
      <c r="D91" s="74"/>
      <c r="E91" s="73"/>
      <c r="F91" s="73"/>
      <c r="G91" s="73"/>
      <c r="H91" s="73"/>
      <c r="I91" s="57">
        <v>1690</v>
      </c>
      <c r="J91" s="75"/>
      <c r="K91" s="57">
        <f t="shared" si="28"/>
        <v>1690</v>
      </c>
      <c r="L91" s="59">
        <v>2723</v>
      </c>
      <c r="M91" s="61" t="s">
        <v>46</v>
      </c>
      <c r="N91" s="59">
        <v>2723</v>
      </c>
      <c r="O91" s="61"/>
      <c r="P91" s="62"/>
      <c r="Q91" s="61">
        <f t="shared" si="41"/>
        <v>0</v>
      </c>
      <c r="R91" s="62"/>
      <c r="S91" s="78">
        <f t="shared" si="29"/>
        <v>0</v>
      </c>
      <c r="T91" s="64">
        <v>100</v>
      </c>
      <c r="U91" s="79">
        <f t="shared" si="30"/>
        <v>0</v>
      </c>
      <c r="V91" s="66"/>
      <c r="W91" s="79">
        <f t="shared" si="31"/>
        <v>0</v>
      </c>
      <c r="X91" s="68"/>
      <c r="Y91" s="79">
        <f t="shared" si="32"/>
        <v>0</v>
      </c>
      <c r="Z91" s="68"/>
      <c r="AA91" s="67">
        <f t="shared" si="33"/>
        <v>0</v>
      </c>
      <c r="AB91" s="68"/>
      <c r="AC91" s="70">
        <f t="shared" si="34"/>
        <v>0</v>
      </c>
      <c r="AD91" s="68"/>
      <c r="AE91" s="67">
        <f t="shared" si="35"/>
        <v>0</v>
      </c>
      <c r="AF91" s="68"/>
      <c r="AG91" s="67">
        <f t="shared" si="36"/>
        <v>0</v>
      </c>
      <c r="AH91" s="80"/>
      <c r="AI91" s="68"/>
      <c r="AJ91" s="67">
        <f t="shared" si="37"/>
        <v>0</v>
      </c>
      <c r="AK91" s="66"/>
      <c r="AL91" s="67">
        <f t="shared" si="38"/>
        <v>0</v>
      </c>
      <c r="AM91" s="68"/>
      <c r="AN91" s="67">
        <f t="shared" si="39"/>
        <v>0</v>
      </c>
      <c r="AO91" s="67">
        <f t="shared" si="40"/>
        <v>0</v>
      </c>
      <c r="AP91" s="67">
        <f t="shared" si="40"/>
        <v>0</v>
      </c>
      <c r="AQ91" s="70">
        <f t="shared" si="40"/>
        <v>0</v>
      </c>
      <c r="AR91" s="225">
        <f t="shared" si="40"/>
        <v>0</v>
      </c>
      <c r="AS91" s="70">
        <f t="shared" si="40"/>
        <v>0</v>
      </c>
      <c r="AT91" s="72"/>
      <c r="AU91" s="165"/>
      <c r="AV91" s="165"/>
      <c r="AW91" s="165"/>
      <c r="AX91" s="362"/>
    </row>
    <row r="92" spans="1:50" ht="16.5" customHeight="1" hidden="1" thickBot="1">
      <c r="A92" s="269"/>
      <c r="B92" s="207" t="s">
        <v>107</v>
      </c>
      <c r="C92" s="110"/>
      <c r="D92" s="74"/>
      <c r="E92" s="73"/>
      <c r="F92" s="73"/>
      <c r="G92" s="73"/>
      <c r="H92" s="73"/>
      <c r="I92" s="57">
        <v>24.8</v>
      </c>
      <c r="J92" s="75"/>
      <c r="K92" s="57">
        <f t="shared" si="28"/>
        <v>24.8</v>
      </c>
      <c r="L92" s="59"/>
      <c r="M92" s="61" t="s">
        <v>46</v>
      </c>
      <c r="N92" s="59"/>
      <c r="O92" s="61"/>
      <c r="P92" s="62"/>
      <c r="Q92" s="61">
        <f t="shared" si="41"/>
        <v>0</v>
      </c>
      <c r="R92" s="62"/>
      <c r="S92" s="78">
        <f t="shared" si="29"/>
        <v>0</v>
      </c>
      <c r="T92" s="64">
        <v>100</v>
      </c>
      <c r="U92" s="79">
        <f t="shared" si="30"/>
        <v>0</v>
      </c>
      <c r="V92" s="66"/>
      <c r="W92" s="79">
        <f t="shared" si="31"/>
        <v>0</v>
      </c>
      <c r="X92" s="68"/>
      <c r="Y92" s="79">
        <f t="shared" si="32"/>
        <v>0</v>
      </c>
      <c r="Z92" s="68"/>
      <c r="AA92" s="67">
        <f t="shared" si="33"/>
        <v>0</v>
      </c>
      <c r="AB92" s="68"/>
      <c r="AC92" s="70">
        <f t="shared" si="34"/>
        <v>0</v>
      </c>
      <c r="AD92" s="68"/>
      <c r="AE92" s="67">
        <f t="shared" si="35"/>
        <v>0</v>
      </c>
      <c r="AF92" s="68"/>
      <c r="AG92" s="67">
        <f t="shared" si="36"/>
        <v>0</v>
      </c>
      <c r="AH92" s="80"/>
      <c r="AI92" s="68"/>
      <c r="AJ92" s="67">
        <f t="shared" si="37"/>
        <v>0</v>
      </c>
      <c r="AK92" s="66"/>
      <c r="AL92" s="67">
        <f t="shared" si="38"/>
        <v>0</v>
      </c>
      <c r="AM92" s="68"/>
      <c r="AN92" s="67">
        <f t="shared" si="39"/>
        <v>0</v>
      </c>
      <c r="AO92" s="67">
        <f t="shared" si="40"/>
        <v>0</v>
      </c>
      <c r="AP92" s="67">
        <f t="shared" si="40"/>
        <v>0</v>
      </c>
      <c r="AQ92" s="70">
        <f t="shared" si="40"/>
        <v>0</v>
      </c>
      <c r="AR92" s="225">
        <f t="shared" si="40"/>
        <v>0</v>
      </c>
      <c r="AS92" s="70">
        <f t="shared" si="40"/>
        <v>0</v>
      </c>
      <c r="AT92" s="72"/>
      <c r="AU92" s="165"/>
      <c r="AV92" s="165"/>
      <c r="AW92" s="165"/>
      <c r="AX92" s="362"/>
    </row>
    <row r="93" spans="1:50" ht="16.5" customHeight="1" hidden="1" thickBot="1">
      <c r="A93" s="269"/>
      <c r="B93" s="207"/>
      <c r="C93" s="110"/>
      <c r="D93" s="74"/>
      <c r="E93" s="73"/>
      <c r="F93" s="73"/>
      <c r="G93" s="73"/>
      <c r="H93" s="73"/>
      <c r="I93" s="57"/>
      <c r="J93" s="75"/>
      <c r="K93" s="57"/>
      <c r="L93" s="59"/>
      <c r="M93" s="61"/>
      <c r="N93" s="59"/>
      <c r="O93" s="61"/>
      <c r="P93" s="62"/>
      <c r="Q93" s="61"/>
      <c r="R93" s="62"/>
      <c r="S93" s="78"/>
      <c r="T93" s="64"/>
      <c r="U93" s="79"/>
      <c r="V93" s="66"/>
      <c r="W93" s="79"/>
      <c r="X93" s="68"/>
      <c r="Y93" s="79"/>
      <c r="Z93" s="68"/>
      <c r="AA93" s="67"/>
      <c r="AB93" s="68"/>
      <c r="AC93" s="70"/>
      <c r="AD93" s="68"/>
      <c r="AE93" s="67"/>
      <c r="AF93" s="68"/>
      <c r="AG93" s="67"/>
      <c r="AH93" s="80"/>
      <c r="AI93" s="68"/>
      <c r="AJ93" s="67"/>
      <c r="AK93" s="66"/>
      <c r="AL93" s="67"/>
      <c r="AM93" s="68"/>
      <c r="AN93" s="67"/>
      <c r="AO93" s="67"/>
      <c r="AP93" s="67"/>
      <c r="AQ93" s="70"/>
      <c r="AR93" s="225"/>
      <c r="AS93" s="70"/>
      <c r="AT93" s="72"/>
      <c r="AU93" s="165"/>
      <c r="AV93" s="165"/>
      <c r="AW93" s="165"/>
      <c r="AX93" s="362"/>
    </row>
    <row r="94" spans="1:50" ht="16.5" customHeight="1" hidden="1" thickBot="1">
      <c r="A94" s="269" t="s">
        <v>108</v>
      </c>
      <c r="B94" s="193" t="s">
        <v>109</v>
      </c>
      <c r="C94" s="110">
        <v>302.4</v>
      </c>
      <c r="D94" s="74"/>
      <c r="E94" s="73"/>
      <c r="F94" s="73"/>
      <c r="G94" s="73"/>
      <c r="H94" s="73"/>
      <c r="I94" s="57"/>
      <c r="J94" s="75">
        <v>100</v>
      </c>
      <c r="K94" s="57">
        <f>I94-C94</f>
        <v>-302.4</v>
      </c>
      <c r="L94" s="59">
        <v>144</v>
      </c>
      <c r="M94" s="61" t="s">
        <v>46</v>
      </c>
      <c r="N94" s="59">
        <v>144</v>
      </c>
      <c r="O94" s="61"/>
      <c r="P94" s="62">
        <v>100</v>
      </c>
      <c r="Q94" s="61">
        <f>O94*P94/100</f>
        <v>0</v>
      </c>
      <c r="R94" s="62">
        <v>100</v>
      </c>
      <c r="S94" s="78">
        <f>O94*P94/100</f>
        <v>0</v>
      </c>
      <c r="T94" s="64"/>
      <c r="U94" s="79">
        <f>W94+Y94+AA94+AC94+AE94+AG94+AJ94+AL94+AN94</f>
        <v>0</v>
      </c>
      <c r="V94" s="66"/>
      <c r="W94" s="79">
        <f>V94*T94/100</f>
        <v>0</v>
      </c>
      <c r="X94" s="68"/>
      <c r="Y94" s="79">
        <f>X94*T94/100</f>
        <v>0</v>
      </c>
      <c r="Z94" s="68"/>
      <c r="AA94" s="67">
        <f>Z94*T94/100</f>
        <v>0</v>
      </c>
      <c r="AB94" s="68"/>
      <c r="AC94" s="70">
        <f>AB94*T94/100</f>
        <v>0</v>
      </c>
      <c r="AD94" s="68"/>
      <c r="AE94" s="67">
        <f>AD94*T94/100</f>
        <v>0</v>
      </c>
      <c r="AF94" s="68"/>
      <c r="AG94" s="67">
        <f>AF94*T94/100</f>
        <v>0</v>
      </c>
      <c r="AH94" s="80"/>
      <c r="AI94" s="68"/>
      <c r="AJ94" s="67">
        <f>AI94*T94/100</f>
        <v>0</v>
      </c>
      <c r="AK94" s="66"/>
      <c r="AL94" s="67">
        <f>AK94*T94/100</f>
        <v>0</v>
      </c>
      <c r="AM94" s="68"/>
      <c r="AN94" s="67">
        <f>AM94*T94/100</f>
        <v>0</v>
      </c>
      <c r="AO94" s="67">
        <f>AN94*W94/100</f>
        <v>0</v>
      </c>
      <c r="AP94" s="67">
        <f>AO94*X94/100</f>
        <v>0</v>
      </c>
      <c r="AQ94" s="70">
        <f>AP94*Y94/100</f>
        <v>0</v>
      </c>
      <c r="AR94" s="225">
        <f>AQ94*Z94/100</f>
        <v>0</v>
      </c>
      <c r="AS94" s="70">
        <f>AR94*AA94/100</f>
        <v>0</v>
      </c>
      <c r="AT94" s="72"/>
      <c r="AU94" s="165"/>
      <c r="AV94" s="165"/>
      <c r="AW94" s="165"/>
      <c r="AX94" s="362"/>
    </row>
    <row r="95" spans="1:50" ht="16.5" customHeight="1" hidden="1" thickBot="1">
      <c r="A95" s="269"/>
      <c r="B95" s="193"/>
      <c r="C95" s="110"/>
      <c r="D95" s="74"/>
      <c r="E95" s="73"/>
      <c r="F95" s="73"/>
      <c r="G95" s="73"/>
      <c r="H95" s="73"/>
      <c r="I95" s="57"/>
      <c r="J95" s="75"/>
      <c r="K95" s="57"/>
      <c r="L95" s="59"/>
      <c r="M95" s="61"/>
      <c r="N95" s="59"/>
      <c r="O95" s="61"/>
      <c r="P95" s="62"/>
      <c r="Q95" s="61"/>
      <c r="R95" s="62"/>
      <c r="S95" s="78"/>
      <c r="T95" s="64"/>
      <c r="U95" s="79"/>
      <c r="V95" s="66"/>
      <c r="W95" s="79"/>
      <c r="X95" s="68"/>
      <c r="Y95" s="79"/>
      <c r="Z95" s="68"/>
      <c r="AA95" s="67"/>
      <c r="AB95" s="68"/>
      <c r="AC95" s="70"/>
      <c r="AD95" s="68"/>
      <c r="AE95" s="67"/>
      <c r="AF95" s="68"/>
      <c r="AG95" s="67"/>
      <c r="AH95" s="80"/>
      <c r="AI95" s="68"/>
      <c r="AJ95" s="67"/>
      <c r="AK95" s="66"/>
      <c r="AL95" s="67"/>
      <c r="AM95" s="68"/>
      <c r="AN95" s="67"/>
      <c r="AO95" s="67"/>
      <c r="AP95" s="67"/>
      <c r="AQ95" s="70"/>
      <c r="AR95" s="225"/>
      <c r="AS95" s="70"/>
      <c r="AT95" s="72"/>
      <c r="AU95" s="165"/>
      <c r="AV95" s="165"/>
      <c r="AW95" s="165"/>
      <c r="AX95" s="362"/>
    </row>
    <row r="96" spans="1:50" ht="32.25" customHeight="1" hidden="1" thickBot="1">
      <c r="A96" s="269" t="s">
        <v>110</v>
      </c>
      <c r="B96" s="193" t="s">
        <v>111</v>
      </c>
      <c r="C96" s="110">
        <v>10900</v>
      </c>
      <c r="D96" s="74"/>
      <c r="E96" s="73"/>
      <c r="F96" s="73"/>
      <c r="G96" s="73"/>
      <c r="H96" s="73"/>
      <c r="I96" s="57"/>
      <c r="J96" s="75">
        <v>100</v>
      </c>
      <c r="K96" s="57">
        <f>I96-C96</f>
        <v>-10900</v>
      </c>
      <c r="L96" s="59">
        <v>11566.5</v>
      </c>
      <c r="M96" s="61" t="s">
        <v>46</v>
      </c>
      <c r="N96" s="59">
        <v>11566.5</v>
      </c>
      <c r="O96" s="61">
        <v>16800</v>
      </c>
      <c r="P96" s="62">
        <v>100</v>
      </c>
      <c r="Q96" s="61">
        <f>O96*P96/100</f>
        <v>16800</v>
      </c>
      <c r="R96" s="62">
        <v>100</v>
      </c>
      <c r="S96" s="78">
        <f>O96*P96/100</f>
        <v>16800</v>
      </c>
      <c r="T96" s="64"/>
      <c r="U96" s="79">
        <f>W96+Y96+AA96+AC96+AE96+AG96+AJ96+AL96+AN96</f>
        <v>0</v>
      </c>
      <c r="V96" s="66"/>
      <c r="W96" s="79">
        <f>V96*T96/100</f>
        <v>0</v>
      </c>
      <c r="X96" s="68"/>
      <c r="Y96" s="79">
        <f>X96*T96/100</f>
        <v>0</v>
      </c>
      <c r="Z96" s="68"/>
      <c r="AA96" s="67">
        <f>Z96*T96/100</f>
        <v>0</v>
      </c>
      <c r="AB96" s="68"/>
      <c r="AC96" s="70">
        <f>AB96*T96/100</f>
        <v>0</v>
      </c>
      <c r="AD96" s="68"/>
      <c r="AE96" s="67">
        <f>AD96*T96/100</f>
        <v>0</v>
      </c>
      <c r="AF96" s="68"/>
      <c r="AG96" s="67">
        <f>AF96*T96/100</f>
        <v>0</v>
      </c>
      <c r="AH96" s="80"/>
      <c r="AI96" s="68"/>
      <c r="AJ96" s="67">
        <f>AI96*T96/100</f>
        <v>0</v>
      </c>
      <c r="AK96" s="66"/>
      <c r="AL96" s="67">
        <f>AK96*T96/100</f>
        <v>0</v>
      </c>
      <c r="AM96" s="68"/>
      <c r="AN96" s="67">
        <f>AM96*T96/100</f>
        <v>0</v>
      </c>
      <c r="AO96" s="67">
        <f>AN96*W96/100</f>
        <v>0</v>
      </c>
      <c r="AP96" s="67">
        <f>AO96*X96/100</f>
        <v>0</v>
      </c>
      <c r="AQ96" s="70">
        <f>AP96*Y96/100</f>
        <v>0</v>
      </c>
      <c r="AR96" s="225">
        <f>AQ96*Z96/100</f>
        <v>0</v>
      </c>
      <c r="AS96" s="70">
        <f>AR96*AA96/100</f>
        <v>0</v>
      </c>
      <c r="AT96" s="72"/>
      <c r="AU96" s="165"/>
      <c r="AV96" s="165"/>
      <c r="AW96" s="165"/>
      <c r="AX96" s="362"/>
    </row>
    <row r="97" spans="1:50" ht="16.5" customHeight="1" hidden="1" thickBot="1">
      <c r="A97" s="269"/>
      <c r="B97" s="193"/>
      <c r="C97" s="110"/>
      <c r="D97" s="74"/>
      <c r="E97" s="73"/>
      <c r="F97" s="73"/>
      <c r="G97" s="73"/>
      <c r="H97" s="73"/>
      <c r="I97" s="57"/>
      <c r="J97" s="75"/>
      <c r="K97" s="57"/>
      <c r="L97" s="59"/>
      <c r="M97" s="61"/>
      <c r="N97" s="59"/>
      <c r="O97" s="61"/>
      <c r="P97" s="62"/>
      <c r="Q97" s="61"/>
      <c r="R97" s="62"/>
      <c r="S97" s="78"/>
      <c r="T97" s="64"/>
      <c r="U97" s="79"/>
      <c r="V97" s="66"/>
      <c r="W97" s="79"/>
      <c r="X97" s="68"/>
      <c r="Y97" s="79"/>
      <c r="Z97" s="68"/>
      <c r="AA97" s="67"/>
      <c r="AB97" s="68"/>
      <c r="AC97" s="70"/>
      <c r="AD97" s="68"/>
      <c r="AE97" s="67"/>
      <c r="AF97" s="68"/>
      <c r="AG97" s="67"/>
      <c r="AH97" s="80"/>
      <c r="AI97" s="68"/>
      <c r="AJ97" s="67"/>
      <c r="AK97" s="66"/>
      <c r="AL97" s="67"/>
      <c r="AM97" s="68"/>
      <c r="AN97" s="67"/>
      <c r="AO97" s="67"/>
      <c r="AP97" s="67"/>
      <c r="AQ97" s="70"/>
      <c r="AR97" s="225"/>
      <c r="AS97" s="70"/>
      <c r="AT97" s="72"/>
      <c r="AU97" s="165"/>
      <c r="AV97" s="165"/>
      <c r="AW97" s="165"/>
      <c r="AX97" s="362"/>
    </row>
    <row r="98" spans="1:50" ht="16.5" customHeight="1" hidden="1" thickBot="1">
      <c r="A98" s="269" t="s">
        <v>112</v>
      </c>
      <c r="B98" s="193" t="s">
        <v>113</v>
      </c>
      <c r="C98" s="110">
        <f>7900+900</f>
        <v>8800</v>
      </c>
      <c r="D98" s="74"/>
      <c r="E98" s="73"/>
      <c r="F98" s="73"/>
      <c r="G98" s="73"/>
      <c r="H98" s="73"/>
      <c r="I98" s="57"/>
      <c r="J98" s="75">
        <v>100</v>
      </c>
      <c r="K98" s="57">
        <f>I98-C98</f>
        <v>-8800</v>
      </c>
      <c r="L98" s="59">
        <v>10000</v>
      </c>
      <c r="M98" s="61" t="s">
        <v>46</v>
      </c>
      <c r="N98" s="59">
        <v>10000</v>
      </c>
      <c r="O98" s="61">
        <v>10521.6</v>
      </c>
      <c r="P98" s="62">
        <v>100</v>
      </c>
      <c r="Q98" s="61">
        <f>O98*P98/100</f>
        <v>10521.6</v>
      </c>
      <c r="R98" s="62">
        <v>100</v>
      </c>
      <c r="S98" s="78">
        <f>O98*P98/100</f>
        <v>10521.6</v>
      </c>
      <c r="T98" s="64"/>
      <c r="U98" s="79">
        <f>W98+Y98+AA98+AC98+AE98+AG98+AJ98+AL98+AN98</f>
        <v>0</v>
      </c>
      <c r="V98" s="66"/>
      <c r="W98" s="79">
        <f>V98*T98/100</f>
        <v>0</v>
      </c>
      <c r="X98" s="68"/>
      <c r="Y98" s="79">
        <f>X98*T98/100</f>
        <v>0</v>
      </c>
      <c r="Z98" s="68"/>
      <c r="AA98" s="67">
        <f>Z98*T98/100</f>
        <v>0</v>
      </c>
      <c r="AB98" s="68"/>
      <c r="AC98" s="70">
        <f>AB98*T98/100</f>
        <v>0</v>
      </c>
      <c r="AD98" s="68"/>
      <c r="AE98" s="67">
        <f>AD98*T98/100</f>
        <v>0</v>
      </c>
      <c r="AF98" s="68"/>
      <c r="AG98" s="67">
        <f>AF98*T98/100</f>
        <v>0</v>
      </c>
      <c r="AH98" s="80"/>
      <c r="AI98" s="68"/>
      <c r="AJ98" s="67">
        <f>AI98*T98/100</f>
        <v>0</v>
      </c>
      <c r="AK98" s="66"/>
      <c r="AL98" s="67">
        <f>AK98*T98/100</f>
        <v>0</v>
      </c>
      <c r="AM98" s="68"/>
      <c r="AN98" s="67">
        <f>AM98*T98/100</f>
        <v>0</v>
      </c>
      <c r="AO98" s="67">
        <f>AN98*W98/100</f>
        <v>0</v>
      </c>
      <c r="AP98" s="67">
        <f>AO98*X98/100</f>
        <v>0</v>
      </c>
      <c r="AQ98" s="70">
        <f>AP98*Y98/100</f>
        <v>0</v>
      </c>
      <c r="AR98" s="225">
        <f>AQ98*Z98/100</f>
        <v>0</v>
      </c>
      <c r="AS98" s="70">
        <f>AR98*AA98/100</f>
        <v>0</v>
      </c>
      <c r="AT98" s="72"/>
      <c r="AU98" s="165"/>
      <c r="AV98" s="165"/>
      <c r="AW98" s="165"/>
      <c r="AX98" s="362"/>
    </row>
    <row r="99" spans="1:50" ht="16.5" customHeight="1" hidden="1" thickBot="1">
      <c r="A99" s="269"/>
      <c r="B99" s="193"/>
      <c r="C99" s="110"/>
      <c r="D99" s="74"/>
      <c r="E99" s="73"/>
      <c r="F99" s="73"/>
      <c r="G99" s="73"/>
      <c r="H99" s="73"/>
      <c r="I99" s="57"/>
      <c r="J99" s="75"/>
      <c r="K99" s="57"/>
      <c r="L99" s="59"/>
      <c r="M99" s="59"/>
      <c r="N99" s="59"/>
      <c r="O99" s="61"/>
      <c r="P99" s="62"/>
      <c r="Q99" s="61"/>
      <c r="R99" s="62"/>
      <c r="S99" s="78"/>
      <c r="T99" s="64"/>
      <c r="U99" s="79"/>
      <c r="V99" s="66"/>
      <c r="W99" s="79"/>
      <c r="X99" s="68"/>
      <c r="Y99" s="79"/>
      <c r="Z99" s="68"/>
      <c r="AA99" s="67"/>
      <c r="AB99" s="68"/>
      <c r="AC99" s="70"/>
      <c r="AD99" s="68"/>
      <c r="AE99" s="67"/>
      <c r="AF99" s="68"/>
      <c r="AG99" s="67"/>
      <c r="AH99" s="80"/>
      <c r="AI99" s="68"/>
      <c r="AJ99" s="67"/>
      <c r="AK99" s="66"/>
      <c r="AL99" s="67"/>
      <c r="AM99" s="68"/>
      <c r="AN99" s="67"/>
      <c r="AO99" s="67"/>
      <c r="AP99" s="67"/>
      <c r="AQ99" s="70"/>
      <c r="AR99" s="225"/>
      <c r="AS99" s="70"/>
      <c r="AT99" s="72"/>
      <c r="AU99" s="165"/>
      <c r="AV99" s="165"/>
      <c r="AW99" s="165"/>
      <c r="AX99" s="362"/>
    </row>
    <row r="100" spans="1:50" ht="16.5" customHeight="1" hidden="1" thickBot="1">
      <c r="A100" s="269" t="s">
        <v>114</v>
      </c>
      <c r="B100" s="193" t="s">
        <v>115</v>
      </c>
      <c r="C100" s="110"/>
      <c r="D100" s="74"/>
      <c r="E100" s="73"/>
      <c r="F100" s="73"/>
      <c r="G100" s="73"/>
      <c r="H100" s="73"/>
      <c r="I100" s="57"/>
      <c r="J100" s="75"/>
      <c r="K100" s="57">
        <f>I100-C100</f>
        <v>0</v>
      </c>
      <c r="L100" s="59">
        <v>1273.7</v>
      </c>
      <c r="M100" s="62" t="s">
        <v>46</v>
      </c>
      <c r="N100" s="59">
        <v>1273.7</v>
      </c>
      <c r="O100" s="61"/>
      <c r="P100" s="62">
        <v>100</v>
      </c>
      <c r="Q100" s="61">
        <f>O100*P100/100</f>
        <v>0</v>
      </c>
      <c r="R100" s="62">
        <v>100</v>
      </c>
      <c r="S100" s="78">
        <f>O100*P100/100</f>
        <v>0</v>
      </c>
      <c r="T100" s="64"/>
      <c r="U100" s="79">
        <f>W100+Y100+AA100+AC100+AE100+AG100+AJ100+AL100+AN100</f>
        <v>0</v>
      </c>
      <c r="V100" s="66"/>
      <c r="W100" s="79">
        <f>V100*T100/100</f>
        <v>0</v>
      </c>
      <c r="X100" s="68"/>
      <c r="Y100" s="79">
        <f>X100*T100/100</f>
        <v>0</v>
      </c>
      <c r="Z100" s="68"/>
      <c r="AA100" s="67">
        <f>Z100*T100/100</f>
        <v>0</v>
      </c>
      <c r="AB100" s="68"/>
      <c r="AC100" s="70">
        <f>AB100*T100/100</f>
        <v>0</v>
      </c>
      <c r="AD100" s="68"/>
      <c r="AE100" s="67">
        <f>AD100*T100/100</f>
        <v>0</v>
      </c>
      <c r="AF100" s="68"/>
      <c r="AG100" s="67">
        <f>AF100*T100/100</f>
        <v>0</v>
      </c>
      <c r="AH100" s="80"/>
      <c r="AI100" s="68"/>
      <c r="AJ100" s="67">
        <f>AI100*T100/100</f>
        <v>0</v>
      </c>
      <c r="AK100" s="66"/>
      <c r="AL100" s="67">
        <f>AK100*T100/100</f>
        <v>0</v>
      </c>
      <c r="AM100" s="68"/>
      <c r="AN100" s="67">
        <f>AM100*T100/100</f>
        <v>0</v>
      </c>
      <c r="AO100" s="67">
        <f>AN100*W100/100</f>
        <v>0</v>
      </c>
      <c r="AP100" s="67">
        <f>AO100*X100/100</f>
        <v>0</v>
      </c>
      <c r="AQ100" s="70">
        <f>AP100*Y100/100</f>
        <v>0</v>
      </c>
      <c r="AR100" s="225">
        <f>AQ100*Z100/100</f>
        <v>0</v>
      </c>
      <c r="AS100" s="70">
        <f>AR100*AA100/100</f>
        <v>0</v>
      </c>
      <c r="AT100" s="72"/>
      <c r="AU100" s="165"/>
      <c r="AV100" s="165"/>
      <c r="AW100" s="165"/>
      <c r="AX100" s="362"/>
    </row>
    <row r="101" spans="1:50" ht="16.5" customHeight="1" hidden="1" thickBot="1">
      <c r="A101" s="269"/>
      <c r="B101" s="182"/>
      <c r="C101" s="208"/>
      <c r="D101" s="113"/>
      <c r="E101" s="112"/>
      <c r="F101" s="112"/>
      <c r="G101" s="112"/>
      <c r="H101" s="112"/>
      <c r="I101" s="57"/>
      <c r="J101" s="114"/>
      <c r="K101" s="57"/>
      <c r="L101" s="59"/>
      <c r="M101" s="62"/>
      <c r="N101" s="59"/>
      <c r="O101" s="61"/>
      <c r="P101" s="62"/>
      <c r="Q101" s="61"/>
      <c r="R101" s="62"/>
      <c r="S101" s="78"/>
      <c r="T101" s="64"/>
      <c r="U101" s="79"/>
      <c r="V101" s="66"/>
      <c r="W101" s="79"/>
      <c r="X101" s="68"/>
      <c r="Y101" s="79"/>
      <c r="Z101" s="68"/>
      <c r="AA101" s="67"/>
      <c r="AB101" s="68"/>
      <c r="AC101" s="70"/>
      <c r="AD101" s="68"/>
      <c r="AE101" s="67"/>
      <c r="AF101" s="68"/>
      <c r="AG101" s="67"/>
      <c r="AH101" s="80"/>
      <c r="AI101" s="68"/>
      <c r="AJ101" s="67"/>
      <c r="AK101" s="66"/>
      <c r="AL101" s="67"/>
      <c r="AM101" s="68"/>
      <c r="AN101" s="67"/>
      <c r="AO101" s="67"/>
      <c r="AP101" s="67"/>
      <c r="AQ101" s="70"/>
      <c r="AR101" s="225"/>
      <c r="AS101" s="70"/>
      <c r="AT101" s="72"/>
      <c r="AU101" s="165"/>
      <c r="AV101" s="165"/>
      <c r="AW101" s="165"/>
      <c r="AX101" s="362"/>
    </row>
    <row r="102" spans="1:50" ht="32.25" customHeight="1" hidden="1" thickBot="1">
      <c r="A102" s="271" t="s">
        <v>116</v>
      </c>
      <c r="B102" s="182" t="s">
        <v>117</v>
      </c>
      <c r="C102" s="208">
        <v>32000</v>
      </c>
      <c r="D102" s="113"/>
      <c r="E102" s="112"/>
      <c r="F102" s="112"/>
      <c r="G102" s="112"/>
      <c r="H102" s="112"/>
      <c r="I102" s="115"/>
      <c r="J102" s="114"/>
      <c r="K102" s="115">
        <f>I102-C102</f>
        <v>-32000</v>
      </c>
      <c r="L102" s="116"/>
      <c r="M102" s="117">
        <v>0</v>
      </c>
      <c r="N102" s="116"/>
      <c r="O102" s="118">
        <v>105000</v>
      </c>
      <c r="P102" s="117">
        <v>40</v>
      </c>
      <c r="Q102" s="118">
        <f>O102*P102/100</f>
        <v>42000</v>
      </c>
      <c r="R102" s="117">
        <v>40</v>
      </c>
      <c r="S102" s="119">
        <f>O102*P102/100</f>
        <v>42000</v>
      </c>
      <c r="T102" s="120"/>
      <c r="U102" s="109">
        <f>W102+Y102+AA102+AC102+AE102+AG102+AJ102+AL102+AN102</f>
        <v>0</v>
      </c>
      <c r="V102" s="121"/>
      <c r="W102" s="109">
        <f>V102*T102/100</f>
        <v>0</v>
      </c>
      <c r="X102" s="122"/>
      <c r="Y102" s="109">
        <f>X102*T102/100</f>
        <v>0</v>
      </c>
      <c r="Z102" s="122"/>
      <c r="AA102" s="123">
        <f>Z102*T102/100</f>
        <v>0</v>
      </c>
      <c r="AB102" s="122"/>
      <c r="AC102" s="124">
        <f>AB102*T102/100</f>
        <v>0</v>
      </c>
      <c r="AD102" s="122"/>
      <c r="AE102" s="123">
        <f>AD102*T102/100</f>
        <v>0</v>
      </c>
      <c r="AF102" s="122"/>
      <c r="AG102" s="123">
        <f>AF102*T102/100</f>
        <v>0</v>
      </c>
      <c r="AH102" s="125"/>
      <c r="AI102" s="122"/>
      <c r="AJ102" s="123">
        <f>AI102*T102/100</f>
        <v>0</v>
      </c>
      <c r="AK102" s="121"/>
      <c r="AL102" s="123">
        <f>AK102*T102/100</f>
        <v>0</v>
      </c>
      <c r="AM102" s="122"/>
      <c r="AN102" s="123">
        <f>AM102*T102/100</f>
        <v>0</v>
      </c>
      <c r="AO102" s="123">
        <f>AN102*W102/100</f>
        <v>0</v>
      </c>
      <c r="AP102" s="123">
        <f>AO102*X102/100</f>
        <v>0</v>
      </c>
      <c r="AQ102" s="124">
        <f>AP102*Y102/100</f>
        <v>0</v>
      </c>
      <c r="AR102" s="240">
        <f>AQ102*Z102/100</f>
        <v>0</v>
      </c>
      <c r="AS102" s="124">
        <f>AR102*AA102/100</f>
        <v>0</v>
      </c>
      <c r="AT102" s="239"/>
      <c r="AU102" s="166"/>
      <c r="AV102" s="166"/>
      <c r="AW102" s="166"/>
      <c r="AX102" s="363"/>
    </row>
    <row r="103" spans="1:50" ht="48" customHeight="1" thickBot="1">
      <c r="A103" s="345" t="s">
        <v>173</v>
      </c>
      <c r="B103" s="346" t="s">
        <v>168</v>
      </c>
      <c r="C103" s="329"/>
      <c r="D103" s="330"/>
      <c r="E103" s="331"/>
      <c r="F103" s="331"/>
      <c r="G103" s="331"/>
      <c r="H103" s="331"/>
      <c r="I103" s="332"/>
      <c r="J103" s="333"/>
      <c r="K103" s="332"/>
      <c r="L103" s="334"/>
      <c r="M103" s="335"/>
      <c r="N103" s="334"/>
      <c r="O103" s="336"/>
      <c r="P103" s="335"/>
      <c r="Q103" s="336"/>
      <c r="R103" s="335"/>
      <c r="S103" s="337"/>
      <c r="T103" s="338"/>
      <c r="U103" s="339"/>
      <c r="V103" s="340"/>
      <c r="W103" s="339"/>
      <c r="X103" s="341"/>
      <c r="Y103" s="339"/>
      <c r="Z103" s="341"/>
      <c r="AA103" s="342"/>
      <c r="AB103" s="341"/>
      <c r="AC103" s="299"/>
      <c r="AD103" s="341"/>
      <c r="AE103" s="342"/>
      <c r="AF103" s="341"/>
      <c r="AG103" s="342"/>
      <c r="AH103" s="180"/>
      <c r="AI103" s="233"/>
      <c r="AJ103" s="343"/>
      <c r="AK103" s="340"/>
      <c r="AL103" s="342"/>
      <c r="AM103" s="171"/>
      <c r="AN103" s="342"/>
      <c r="AO103" s="342"/>
      <c r="AP103" s="342"/>
      <c r="AQ103" s="299"/>
      <c r="AR103" s="344"/>
      <c r="AS103" s="240">
        <f>AU103+AV103+AW103+AX103</f>
        <v>45000</v>
      </c>
      <c r="AT103" s="166"/>
      <c r="AU103" s="166"/>
      <c r="AV103" s="166"/>
      <c r="AW103" s="358">
        <v>22500</v>
      </c>
      <c r="AX103" s="364">
        <v>22500</v>
      </c>
    </row>
    <row r="104" spans="1:51" ht="15" customHeight="1" thickBot="1">
      <c r="A104" s="272"/>
      <c r="B104" s="210" t="s">
        <v>118</v>
      </c>
      <c r="C104" s="211">
        <f aca="true" t="shared" si="42" ref="C104:H104">C21+C28+C30+C32+C39+C41+C44+C51+C54+C63+C66+C68+C72+C86+C80+C96+C98+C64+C100+C77+C70+C37+C46+C94+C102</f>
        <v>902400</v>
      </c>
      <c r="D104" s="126">
        <f t="shared" si="42"/>
        <v>8.33</v>
      </c>
      <c r="E104" s="126">
        <f t="shared" si="42"/>
        <v>0</v>
      </c>
      <c r="F104" s="126">
        <f t="shared" si="42"/>
        <v>0</v>
      </c>
      <c r="G104" s="126">
        <f t="shared" si="42"/>
        <v>0</v>
      </c>
      <c r="H104" s="126">
        <f t="shared" si="42"/>
        <v>0</v>
      </c>
      <c r="I104" s="126">
        <f>I102+I98+I96+I94+I86+I80+I72+I63+I54+I51+I44+I41+I39+I30+I28</f>
        <v>18147.8</v>
      </c>
      <c r="J104" s="126">
        <f>J102+J98+J96+J94+J86+J80+J72+J63+J54+J51+J44+J41+J39+J30+J28</f>
        <v>1216</v>
      </c>
      <c r="K104" s="126">
        <f>K102+K98+K96+K94+K86+K80+K72+K63+K54+K51+K44+K41+K39+K30+K28</f>
        <v>-884252.2</v>
      </c>
      <c r="L104" s="127">
        <f>L102+L100+L98+L96+L94+L86+L80+L72+L70+L68+L66+L64+L63++L54+L51+L44+L41+L39+L32+L30+L28+L21+L60</f>
        <v>6149088.5</v>
      </c>
      <c r="M104" s="127"/>
      <c r="N104" s="127">
        <f>N102+N100+N98+N96+N94+N86+N80+N72+N70+N68+N66+N64+N63++N54+N51+N44+N41+N39+N32+N30+N28+N21+N60</f>
        <v>1337532.1</v>
      </c>
      <c r="O104" s="128">
        <f>O21+O26+O30+O32+O39+O41+O44+O49+O51+O54+O60+O63+O64+O72+O80+O86+O94+O96+O98+O100+O102+O28+O56</f>
        <v>2507398.1</v>
      </c>
      <c r="P104" s="128"/>
      <c r="Q104" s="128">
        <f>Q21+Q26+Q30+Q32+Q39+Q41+Q44+Q49+Q51+Q54+Q60+Q63+Q64+Q72+Q80+Q86+Q94+Q96+Q98+Q100+Q102+Q28+Q56</f>
        <v>160996.3</v>
      </c>
      <c r="R104" s="128"/>
      <c r="S104" s="129">
        <f>S21+S26+S30+S32+S39+S41+S44+S49+S51+S54+S60+S63+S64+S72+S80+S86+S94+S96+S98+S100+S102+S28+S56+S53</f>
        <v>1166628.3599999999</v>
      </c>
      <c r="T104" s="130"/>
      <c r="U104" s="131">
        <f aca="true" t="shared" si="43" ref="U104:AG104">U21+U26+U30+U32+U39+U41+U44+U49+U51+U54+U60+U63+U64+U72+U80+U86+U94+U96+U98+U100+U102+U28+U56</f>
        <v>25771888.45</v>
      </c>
      <c r="V104" s="132">
        <f t="shared" si="43"/>
        <v>1673225.1</v>
      </c>
      <c r="W104" s="131">
        <f t="shared" si="43"/>
        <v>221511.7</v>
      </c>
      <c r="X104" s="130">
        <f t="shared" si="43"/>
        <v>206599.6</v>
      </c>
      <c r="Y104" s="131">
        <f t="shared" si="43"/>
        <v>31612.75</v>
      </c>
      <c r="Z104" s="130">
        <f t="shared" si="43"/>
        <v>246384.00000000003</v>
      </c>
      <c r="AA104" s="131">
        <f t="shared" si="43"/>
        <v>37827.45</v>
      </c>
      <c r="AB104" s="130">
        <f t="shared" si="43"/>
        <v>85284.4</v>
      </c>
      <c r="AC104" s="133">
        <f t="shared" si="43"/>
        <v>10935.9</v>
      </c>
      <c r="AD104" s="130">
        <f t="shared" si="43"/>
        <v>20576.1</v>
      </c>
      <c r="AE104" s="131">
        <f t="shared" si="43"/>
        <v>4211.25</v>
      </c>
      <c r="AF104" s="130">
        <f t="shared" si="43"/>
        <v>1078.3</v>
      </c>
      <c r="AG104" s="131">
        <f t="shared" si="43"/>
        <v>163.99999999999997</v>
      </c>
      <c r="AH104" s="134"/>
      <c r="AI104" s="128">
        <f>AI21+AI26+AI30+AI32+AI39+AI41+AI44+AI49+AI51+AI54+AI60+AI63+AI64+AI72+AI80+AI86+AI94+AI96+AI98+AI100+AI102+AI28+AI56</f>
        <v>8158.5</v>
      </c>
      <c r="AJ104" s="128">
        <f>AJ21+AJ26+AJ30+AJ32+AJ39+AJ41+AJ44+AJ49+AJ51+AJ54+AJ60+AJ63+AJ64+AJ72+AJ80+AJ86+AJ94+AJ96+AJ98+AJ100+AJ102+AJ28+AJ56</f>
        <v>828.9</v>
      </c>
      <c r="AK104" s="132">
        <f>AK21+AK26+AK30+AK32+AK39+AK41+AK44+AK49+AK51+AK54+AK60+AK63+AK64+AK72+AK80+AK86+AK94+AK96+AK98+AK100+AK102+AK28+AK56</f>
        <v>842.03</v>
      </c>
      <c r="AL104" s="131">
        <f>AL30+AL63+AL72+AL80+AL84+AL85</f>
        <v>25584741.6</v>
      </c>
      <c r="AM104" s="131">
        <f>AM30+AM63+AM72+AM80+AM84+AM85</f>
        <v>534.5550000000001</v>
      </c>
      <c r="AN104" s="131">
        <f>AN30+AN63+AN72+AN80+AN84+AN85</f>
        <v>54.9</v>
      </c>
      <c r="AO104" s="131">
        <f>AO30+AO63+AO72+AO80+AO84+AO85</f>
        <v>27322109.999999996</v>
      </c>
      <c r="AP104" s="131">
        <f>AP30+AP63+AP72+AP80+AP84+AP85</f>
        <v>1737368.3999999969</v>
      </c>
      <c r="AQ104" s="133">
        <f>SUM(AQ30:AQ80)+AQ85</f>
        <v>32574241.6</v>
      </c>
      <c r="AR104" s="133">
        <f>AR30+AR56+AR63+AR72+AR80+AR84+AR85</f>
        <v>36657294</v>
      </c>
      <c r="AS104" s="129">
        <f aca="true" t="shared" si="44" ref="AS104:AX104">AS30+AS56+AS63+AS72+AS80+AS84+AS85+AS103</f>
        <v>2345000</v>
      </c>
      <c r="AT104" s="129">
        <f t="shared" si="44"/>
        <v>34874241.6</v>
      </c>
      <c r="AU104" s="129">
        <f t="shared" si="44"/>
        <v>0</v>
      </c>
      <c r="AV104" s="129">
        <f t="shared" si="44"/>
        <v>2300000</v>
      </c>
      <c r="AW104" s="129">
        <f t="shared" si="44"/>
        <v>22500</v>
      </c>
      <c r="AX104" s="128">
        <f t="shared" si="44"/>
        <v>22500</v>
      </c>
      <c r="AY104" s="212"/>
    </row>
    <row r="105" spans="1:50" ht="25.5" customHeight="1" hidden="1">
      <c r="A105" s="273" t="s">
        <v>116</v>
      </c>
      <c r="B105" s="213" t="s">
        <v>119</v>
      </c>
      <c r="C105" s="214"/>
      <c r="D105" s="136"/>
      <c r="E105" s="135"/>
      <c r="F105" s="135"/>
      <c r="G105" s="135"/>
      <c r="H105" s="135">
        <v>199023.5</v>
      </c>
      <c r="I105" s="137"/>
      <c r="J105" s="138">
        <v>100</v>
      </c>
      <c r="K105" s="137">
        <f>G105+E105</f>
        <v>0</v>
      </c>
      <c r="L105" s="139">
        <v>4654.5</v>
      </c>
      <c r="M105" s="139"/>
      <c r="N105" s="139">
        <v>4654.5</v>
      </c>
      <c r="O105" s="140"/>
      <c r="P105" s="141"/>
      <c r="Q105" s="140"/>
      <c r="R105" s="142"/>
      <c r="S105" s="171"/>
      <c r="T105" s="143"/>
      <c r="U105" s="144"/>
      <c r="V105" s="145"/>
      <c r="W105" s="146"/>
      <c r="X105" s="143"/>
      <c r="Y105" s="144"/>
      <c r="Z105" s="143"/>
      <c r="AA105" s="147"/>
      <c r="AB105" s="148"/>
      <c r="AC105" s="149"/>
      <c r="AD105" s="143"/>
      <c r="AE105" s="144"/>
      <c r="AF105" s="143"/>
      <c r="AG105" s="144"/>
      <c r="AH105" s="171"/>
      <c r="AI105" s="150"/>
      <c r="AJ105" s="151"/>
      <c r="AK105" s="145"/>
      <c r="AL105" s="144"/>
      <c r="AM105" s="143"/>
      <c r="AN105" s="144"/>
      <c r="AO105" s="144"/>
      <c r="AP105" s="144"/>
      <c r="AQ105" s="147"/>
      <c r="AR105" s="248"/>
      <c r="AS105" s="147"/>
      <c r="AT105" s="147"/>
      <c r="AU105" s="248"/>
      <c r="AV105" s="248"/>
      <c r="AW105" s="248"/>
      <c r="AX105" s="365"/>
    </row>
    <row r="106" spans="1:50" ht="25.5" customHeight="1" hidden="1">
      <c r="A106" s="274"/>
      <c r="B106" s="215" t="s">
        <v>120</v>
      </c>
      <c r="C106" s="216"/>
      <c r="D106" s="154"/>
      <c r="E106" s="153"/>
      <c r="F106" s="153"/>
      <c r="G106" s="153"/>
      <c r="H106" s="153"/>
      <c r="I106" s="57"/>
      <c r="J106" s="155"/>
      <c r="K106" s="57">
        <f>G106+E106</f>
        <v>0</v>
      </c>
      <c r="L106" s="59">
        <v>2021.9</v>
      </c>
      <c r="M106" s="59"/>
      <c r="N106" s="59">
        <v>2021.9</v>
      </c>
      <c r="O106" s="61"/>
      <c r="P106" s="62"/>
      <c r="Q106" s="61"/>
      <c r="R106" s="142"/>
      <c r="S106" s="171"/>
      <c r="T106" s="68"/>
      <c r="U106" s="69"/>
      <c r="V106" s="66"/>
      <c r="W106" s="67"/>
      <c r="X106" s="68"/>
      <c r="Y106" s="69"/>
      <c r="Z106" s="68"/>
      <c r="AA106" s="72"/>
      <c r="AB106" s="156"/>
      <c r="AC106" s="70"/>
      <c r="AD106" s="68"/>
      <c r="AE106" s="69"/>
      <c r="AF106" s="68"/>
      <c r="AG106" s="69"/>
      <c r="AH106" s="171"/>
      <c r="AI106" s="63"/>
      <c r="AJ106" s="157"/>
      <c r="AK106" s="66"/>
      <c r="AL106" s="69"/>
      <c r="AM106" s="68"/>
      <c r="AN106" s="69"/>
      <c r="AO106" s="69"/>
      <c r="AP106" s="69"/>
      <c r="AQ106" s="72"/>
      <c r="AR106" s="165"/>
      <c r="AS106" s="72"/>
      <c r="AT106" s="72"/>
      <c r="AU106" s="165"/>
      <c r="AV106" s="165"/>
      <c r="AW106" s="165"/>
      <c r="AX106" s="362"/>
    </row>
    <row r="107" spans="1:50" ht="15.75" customHeight="1" hidden="1">
      <c r="A107" s="272"/>
      <c r="B107" s="217" t="s">
        <v>1</v>
      </c>
      <c r="C107" s="218">
        <f>C104+C105+C106</f>
        <v>902400</v>
      </c>
      <c r="D107" s="159"/>
      <c r="E107" s="158">
        <f aca="true" t="shared" si="45" ref="E107:L107">E104+E105+E106</f>
        <v>0</v>
      </c>
      <c r="F107" s="158">
        <f t="shared" si="45"/>
        <v>0</v>
      </c>
      <c r="G107" s="158">
        <f t="shared" si="45"/>
        <v>0</v>
      </c>
      <c r="H107" s="158">
        <f t="shared" si="45"/>
        <v>199023.5</v>
      </c>
      <c r="I107" s="158">
        <f t="shared" si="45"/>
        <v>18147.8</v>
      </c>
      <c r="J107" s="158">
        <f t="shared" si="45"/>
        <v>1316</v>
      </c>
      <c r="K107" s="158">
        <f t="shared" si="45"/>
        <v>-884252.2</v>
      </c>
      <c r="L107" s="160">
        <f t="shared" si="45"/>
        <v>6155764.9</v>
      </c>
      <c r="M107" s="160"/>
      <c r="N107" s="160">
        <f>N104+N105+N106</f>
        <v>1344208.5</v>
      </c>
      <c r="O107" s="161">
        <f>O104+O105+O106</f>
        <v>2507398.1</v>
      </c>
      <c r="P107" s="162"/>
      <c r="Q107" s="161">
        <f>Q104+Q105+Q106</f>
        <v>160996.3</v>
      </c>
      <c r="R107" s="163"/>
      <c r="S107" s="171"/>
      <c r="T107" s="68"/>
      <c r="U107" s="69"/>
      <c r="V107" s="66"/>
      <c r="W107" s="67"/>
      <c r="X107" s="68"/>
      <c r="Y107" s="69"/>
      <c r="Z107" s="68"/>
      <c r="AA107" s="72"/>
      <c r="AB107" s="156"/>
      <c r="AC107" s="70"/>
      <c r="AD107" s="68"/>
      <c r="AE107" s="69"/>
      <c r="AF107" s="68"/>
      <c r="AG107" s="69"/>
      <c r="AH107" s="171"/>
      <c r="AI107" s="63"/>
      <c r="AJ107" s="157"/>
      <c r="AK107" s="66"/>
      <c r="AL107" s="69"/>
      <c r="AM107" s="68"/>
      <c r="AN107" s="69"/>
      <c r="AO107" s="69"/>
      <c r="AP107" s="69"/>
      <c r="AQ107" s="72"/>
      <c r="AR107" s="165"/>
      <c r="AS107" s="72"/>
      <c r="AT107" s="72"/>
      <c r="AU107" s="165"/>
      <c r="AV107" s="165"/>
      <c r="AW107" s="165"/>
      <c r="AX107" s="362"/>
    </row>
    <row r="108" spans="1:50" ht="16.5" customHeight="1" hidden="1" thickBot="1">
      <c r="A108" s="232"/>
      <c r="B108" s="252" t="s">
        <v>121</v>
      </c>
      <c r="C108" s="253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5"/>
      <c r="P108" s="256"/>
      <c r="Q108" s="255"/>
      <c r="R108" s="255"/>
      <c r="S108" s="257"/>
      <c r="T108" s="122"/>
      <c r="U108" s="109">
        <f>W108+Y108+AA108+AC108+AE108+AG108+AJ108+AL108+AN108</f>
        <v>0</v>
      </c>
      <c r="V108" s="121"/>
      <c r="W108" s="109">
        <f>V108*T108/100</f>
        <v>0</v>
      </c>
      <c r="X108" s="122"/>
      <c r="Y108" s="109">
        <f>X108*V108/100</f>
        <v>0</v>
      </c>
      <c r="Z108" s="122"/>
      <c r="AA108" s="109">
        <f>Z108*X108/100</f>
        <v>0</v>
      </c>
      <c r="AB108" s="166"/>
      <c r="AC108" s="109">
        <f>AB108*Z108/100</f>
        <v>0</v>
      </c>
      <c r="AD108" s="122"/>
      <c r="AE108" s="109">
        <f>AD108*AB108/100</f>
        <v>0</v>
      </c>
      <c r="AF108" s="122"/>
      <c r="AG108" s="109">
        <f>AF108*AD108/100</f>
        <v>0</v>
      </c>
      <c r="AH108" s="219"/>
      <c r="AI108" s="122"/>
      <c r="AJ108" s="109">
        <f>AI108*AG108/100</f>
        <v>0</v>
      </c>
      <c r="AK108" s="121"/>
      <c r="AL108" s="109">
        <f>AK108*AI108/100</f>
        <v>0</v>
      </c>
      <c r="AM108" s="122"/>
      <c r="AN108" s="109">
        <f aca="true" t="shared" si="46" ref="AN108:AS108">AM108*AK108/100</f>
        <v>0</v>
      </c>
      <c r="AO108" s="109">
        <f t="shared" si="46"/>
        <v>0</v>
      </c>
      <c r="AP108" s="109">
        <f t="shared" si="46"/>
        <v>0</v>
      </c>
      <c r="AQ108" s="235">
        <f t="shared" si="46"/>
        <v>0</v>
      </c>
      <c r="AR108" s="241">
        <f t="shared" si="46"/>
        <v>0</v>
      </c>
      <c r="AS108" s="235">
        <f t="shared" si="46"/>
        <v>0</v>
      </c>
      <c r="AT108" s="72"/>
      <c r="AU108" s="165"/>
      <c r="AV108" s="165"/>
      <c r="AW108" s="165"/>
      <c r="AX108" s="362"/>
    </row>
    <row r="109" spans="1:50" ht="15.75">
      <c r="A109" s="315" t="s">
        <v>160</v>
      </c>
      <c r="B109" s="68" t="s">
        <v>138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9"/>
      <c r="P109" s="170"/>
      <c r="Q109" s="169"/>
      <c r="R109" s="169"/>
      <c r="S109" s="237"/>
      <c r="T109" s="165"/>
      <c r="U109" s="226">
        <f>W109+Y109+AA109+AC109+AE109+AG109+AJ109+AL109+AN109</f>
        <v>10776820</v>
      </c>
      <c r="V109" s="225"/>
      <c r="W109" s="226"/>
      <c r="X109" s="165"/>
      <c r="Y109" s="226">
        <v>14708</v>
      </c>
      <c r="Z109" s="165"/>
      <c r="AA109" s="226">
        <v>12898</v>
      </c>
      <c r="AB109" s="165"/>
      <c r="AC109" s="226">
        <v>10963</v>
      </c>
      <c r="AD109" s="165"/>
      <c r="AE109" s="226">
        <v>8171</v>
      </c>
      <c r="AF109" s="165"/>
      <c r="AG109" s="226">
        <v>4503</v>
      </c>
      <c r="AH109" s="165"/>
      <c r="AI109" s="165"/>
      <c r="AJ109" s="226">
        <v>5878</v>
      </c>
      <c r="AK109" s="225"/>
      <c r="AL109" s="226">
        <v>10717000</v>
      </c>
      <c r="AM109" s="165"/>
      <c r="AN109" s="226">
        <v>2699</v>
      </c>
      <c r="AO109" s="226">
        <v>8067100</v>
      </c>
      <c r="AP109" s="226">
        <f>AO109-AL109</f>
        <v>-2649900</v>
      </c>
      <c r="AQ109" s="226">
        <v>14202000</v>
      </c>
      <c r="AR109" s="226">
        <v>14202000</v>
      </c>
      <c r="AS109" s="236"/>
      <c r="AT109" s="238">
        <f aca="true" t="shared" si="47" ref="AT109:AT115">AQ109+AS109</f>
        <v>14202000</v>
      </c>
      <c r="AU109" s="165"/>
      <c r="AV109" s="165"/>
      <c r="AW109" s="165"/>
      <c r="AX109" s="362"/>
    </row>
    <row r="110" spans="1:50" ht="15.75">
      <c r="A110" s="63"/>
      <c r="B110" s="298" t="s">
        <v>139</v>
      </c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9"/>
      <c r="P110" s="170"/>
      <c r="Q110" s="169"/>
      <c r="R110" s="169"/>
      <c r="S110" s="237"/>
      <c r="T110" s="165"/>
      <c r="U110" s="226"/>
      <c r="V110" s="225"/>
      <c r="W110" s="226"/>
      <c r="X110" s="165"/>
      <c r="Y110" s="226"/>
      <c r="Z110" s="165"/>
      <c r="AA110" s="226"/>
      <c r="AB110" s="165"/>
      <c r="AC110" s="226"/>
      <c r="AD110" s="165"/>
      <c r="AE110" s="226"/>
      <c r="AF110" s="165"/>
      <c r="AG110" s="226"/>
      <c r="AH110" s="165"/>
      <c r="AI110" s="165"/>
      <c r="AJ110" s="226"/>
      <c r="AK110" s="225"/>
      <c r="AL110" s="226">
        <f aca="true" t="shared" si="48" ref="AL110:AR110">AL111</f>
        <v>654600</v>
      </c>
      <c r="AM110" s="226">
        <f t="shared" si="48"/>
        <v>0</v>
      </c>
      <c r="AN110" s="226">
        <f t="shared" si="48"/>
        <v>0</v>
      </c>
      <c r="AO110" s="226">
        <f t="shared" si="48"/>
        <v>601000</v>
      </c>
      <c r="AP110" s="226">
        <f t="shared" si="48"/>
        <v>-53600</v>
      </c>
      <c r="AQ110" s="226">
        <f t="shared" si="48"/>
        <v>1061000</v>
      </c>
      <c r="AR110" s="226">
        <f t="shared" si="48"/>
        <v>1061000</v>
      </c>
      <c r="AS110" s="236">
        <f aca="true" t="shared" si="49" ref="AS110:AS115">AU110+AV110+AW110+AX110</f>
        <v>0</v>
      </c>
      <c r="AT110" s="238">
        <f t="shared" si="47"/>
        <v>1061000</v>
      </c>
      <c r="AU110" s="165"/>
      <c r="AV110" s="165"/>
      <c r="AW110" s="165"/>
      <c r="AX110" s="362"/>
    </row>
    <row r="111" spans="1:50" ht="15.75">
      <c r="A111" s="63"/>
      <c r="B111" s="298" t="s">
        <v>159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9"/>
      <c r="P111" s="170"/>
      <c r="Q111" s="169"/>
      <c r="R111" s="169"/>
      <c r="S111" s="237"/>
      <c r="T111" s="165"/>
      <c r="U111" s="226"/>
      <c r="V111" s="225"/>
      <c r="W111" s="226"/>
      <c r="X111" s="165"/>
      <c r="Y111" s="226"/>
      <c r="Z111" s="165"/>
      <c r="AA111" s="226"/>
      <c r="AB111" s="165"/>
      <c r="AC111" s="226"/>
      <c r="AD111" s="165"/>
      <c r="AE111" s="226"/>
      <c r="AF111" s="165"/>
      <c r="AG111" s="226"/>
      <c r="AH111" s="165"/>
      <c r="AI111" s="165"/>
      <c r="AJ111" s="226"/>
      <c r="AK111" s="225"/>
      <c r="AL111" s="226">
        <v>654600</v>
      </c>
      <c r="AM111" s="165"/>
      <c r="AN111" s="226"/>
      <c r="AO111" s="226">
        <v>601000</v>
      </c>
      <c r="AP111" s="226">
        <f>AO111-AL111</f>
        <v>-53600</v>
      </c>
      <c r="AQ111" s="226">
        <v>1061000</v>
      </c>
      <c r="AR111" s="226">
        <v>1061000</v>
      </c>
      <c r="AS111" s="236">
        <f t="shared" si="49"/>
        <v>0</v>
      </c>
      <c r="AT111" s="238">
        <f t="shared" si="47"/>
        <v>1061000</v>
      </c>
      <c r="AU111" s="165"/>
      <c r="AV111" s="165"/>
      <c r="AW111" s="165"/>
      <c r="AX111" s="362"/>
    </row>
    <row r="112" spans="1:50" ht="25.5" customHeight="1">
      <c r="A112" s="101" t="s">
        <v>161</v>
      </c>
      <c r="B112" s="68" t="s">
        <v>135</v>
      </c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9"/>
      <c r="P112" s="170"/>
      <c r="Q112" s="169"/>
      <c r="R112" s="169"/>
      <c r="S112" s="237"/>
      <c r="T112" s="165"/>
      <c r="U112" s="226"/>
      <c r="V112" s="225"/>
      <c r="W112" s="226"/>
      <c r="X112" s="165"/>
      <c r="Y112" s="226"/>
      <c r="Z112" s="165"/>
      <c r="AA112" s="226"/>
      <c r="AB112" s="165"/>
      <c r="AC112" s="226"/>
      <c r="AD112" s="165"/>
      <c r="AE112" s="226"/>
      <c r="AF112" s="165"/>
      <c r="AG112" s="226"/>
      <c r="AH112" s="165"/>
      <c r="AI112" s="165"/>
      <c r="AJ112" s="226"/>
      <c r="AK112" s="225"/>
      <c r="AL112" s="226">
        <v>255281.7</v>
      </c>
      <c r="AM112" s="165"/>
      <c r="AN112" s="226"/>
      <c r="AO112" s="226">
        <v>255281.7</v>
      </c>
      <c r="AP112" s="226">
        <f>AO112-AL112</f>
        <v>0</v>
      </c>
      <c r="AQ112" s="226">
        <v>340489.3</v>
      </c>
      <c r="AR112" s="226">
        <v>340489.3</v>
      </c>
      <c r="AS112" s="236">
        <f t="shared" si="49"/>
        <v>0</v>
      </c>
      <c r="AT112" s="238">
        <f t="shared" si="47"/>
        <v>340489.3</v>
      </c>
      <c r="AU112" s="165"/>
      <c r="AV112" s="165"/>
      <c r="AW112" s="165"/>
      <c r="AX112" s="362"/>
    </row>
    <row r="113" spans="1:50" ht="15" customHeight="1" hidden="1" thickBot="1">
      <c r="A113" s="63"/>
      <c r="B113" s="280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9"/>
      <c r="P113" s="170"/>
      <c r="Q113" s="169"/>
      <c r="R113" s="169"/>
      <c r="S113" s="237"/>
      <c r="T113" s="165"/>
      <c r="U113" s="226"/>
      <c r="V113" s="225"/>
      <c r="W113" s="226"/>
      <c r="X113" s="165"/>
      <c r="Y113" s="226"/>
      <c r="Z113" s="165"/>
      <c r="AA113" s="226"/>
      <c r="AB113" s="165"/>
      <c r="AC113" s="226"/>
      <c r="AD113" s="165"/>
      <c r="AE113" s="226"/>
      <c r="AF113" s="165"/>
      <c r="AG113" s="226"/>
      <c r="AH113" s="165"/>
      <c r="AI113" s="165"/>
      <c r="AJ113" s="226"/>
      <c r="AK113" s="225"/>
      <c r="AL113" s="226"/>
      <c r="AM113" s="165"/>
      <c r="AN113" s="226"/>
      <c r="AO113" s="226"/>
      <c r="AP113" s="226">
        <f>AO113-AL113</f>
        <v>0</v>
      </c>
      <c r="AQ113" s="226"/>
      <c r="AR113" s="226"/>
      <c r="AS113" s="236">
        <f t="shared" si="49"/>
        <v>0</v>
      </c>
      <c r="AT113" s="238">
        <f t="shared" si="47"/>
        <v>0</v>
      </c>
      <c r="AU113" s="165"/>
      <c r="AV113" s="165"/>
      <c r="AW113" s="165"/>
      <c r="AX113" s="362"/>
    </row>
    <row r="114" spans="1:50" ht="48.75" customHeight="1">
      <c r="A114" s="101" t="s">
        <v>162</v>
      </c>
      <c r="B114" s="317" t="s">
        <v>164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9"/>
      <c r="P114" s="170"/>
      <c r="Q114" s="169"/>
      <c r="R114" s="169"/>
      <c r="S114" s="237"/>
      <c r="T114" s="165"/>
      <c r="U114" s="226"/>
      <c r="V114" s="225"/>
      <c r="W114" s="226"/>
      <c r="X114" s="165"/>
      <c r="Y114" s="226"/>
      <c r="Z114" s="165"/>
      <c r="AA114" s="226"/>
      <c r="AB114" s="165"/>
      <c r="AC114" s="226"/>
      <c r="AD114" s="165"/>
      <c r="AE114" s="226"/>
      <c r="AF114" s="165"/>
      <c r="AG114" s="226"/>
      <c r="AH114" s="165"/>
      <c r="AI114" s="165"/>
      <c r="AJ114" s="226"/>
      <c r="AK114" s="225"/>
      <c r="AL114" s="226">
        <v>1400000</v>
      </c>
      <c r="AM114" s="165"/>
      <c r="AN114" s="226"/>
      <c r="AO114" s="226">
        <v>1100000</v>
      </c>
      <c r="AP114" s="226">
        <f>AO114-AL114</f>
        <v>-300000</v>
      </c>
      <c r="AQ114" s="226">
        <v>2000000</v>
      </c>
      <c r="AR114" s="226">
        <v>2000000</v>
      </c>
      <c r="AS114" s="236">
        <f t="shared" si="49"/>
        <v>0</v>
      </c>
      <c r="AT114" s="238">
        <f t="shared" si="47"/>
        <v>2000000</v>
      </c>
      <c r="AU114" s="165"/>
      <c r="AV114" s="165"/>
      <c r="AW114" s="165"/>
      <c r="AX114" s="362"/>
    </row>
    <row r="115" spans="1:50" ht="32.25" customHeight="1" thickBot="1">
      <c r="A115" s="209" t="s">
        <v>160</v>
      </c>
      <c r="B115" s="182" t="s">
        <v>163</v>
      </c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7"/>
      <c r="P115" s="168"/>
      <c r="Q115" s="167"/>
      <c r="R115" s="167"/>
      <c r="S115" s="242"/>
      <c r="T115" s="166"/>
      <c r="U115" s="241"/>
      <c r="V115" s="240"/>
      <c r="W115" s="241"/>
      <c r="X115" s="166"/>
      <c r="Y115" s="241"/>
      <c r="Z115" s="166"/>
      <c r="AA115" s="241"/>
      <c r="AB115" s="166"/>
      <c r="AC115" s="241"/>
      <c r="AD115" s="166"/>
      <c r="AE115" s="241"/>
      <c r="AF115" s="166"/>
      <c r="AG115" s="241"/>
      <c r="AH115" s="166"/>
      <c r="AI115" s="166"/>
      <c r="AJ115" s="241"/>
      <c r="AK115" s="240"/>
      <c r="AL115" s="241"/>
      <c r="AM115" s="166"/>
      <c r="AN115" s="241"/>
      <c r="AO115" s="241">
        <v>860801</v>
      </c>
      <c r="AP115" s="241">
        <f>AO115-AL115</f>
        <v>860801</v>
      </c>
      <c r="AQ115" s="241"/>
      <c r="AR115" s="241">
        <v>1105600</v>
      </c>
      <c r="AS115" s="235">
        <f t="shared" si="49"/>
        <v>0</v>
      </c>
      <c r="AT115" s="318">
        <f t="shared" si="47"/>
        <v>0</v>
      </c>
      <c r="AU115" s="166"/>
      <c r="AV115" s="241"/>
      <c r="AW115" s="241"/>
      <c r="AX115" s="366"/>
    </row>
    <row r="116" spans="1:50" ht="20.25" customHeight="1" thickBot="1">
      <c r="A116" s="286"/>
      <c r="B116" s="348" t="s">
        <v>166</v>
      </c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50"/>
      <c r="P116" s="351"/>
      <c r="Q116" s="350"/>
      <c r="R116" s="350"/>
      <c r="S116" s="352"/>
      <c r="T116" s="349"/>
      <c r="U116" s="353"/>
      <c r="V116" s="354"/>
      <c r="W116" s="353"/>
      <c r="X116" s="349"/>
      <c r="Y116" s="353"/>
      <c r="Z116" s="349"/>
      <c r="AA116" s="353"/>
      <c r="AB116" s="349"/>
      <c r="AC116" s="353"/>
      <c r="AD116" s="349"/>
      <c r="AE116" s="353"/>
      <c r="AF116" s="349"/>
      <c r="AG116" s="353"/>
      <c r="AH116" s="349"/>
      <c r="AI116" s="349"/>
      <c r="AJ116" s="353"/>
      <c r="AK116" s="354"/>
      <c r="AL116" s="353"/>
      <c r="AM116" s="349"/>
      <c r="AN116" s="353"/>
      <c r="AO116" s="353"/>
      <c r="AP116" s="353"/>
      <c r="AQ116" s="353"/>
      <c r="AR116" s="353"/>
      <c r="AS116" s="360">
        <f>AU116+AV116+AW116+AX116</f>
        <v>2345000</v>
      </c>
      <c r="AT116" s="355"/>
      <c r="AU116" s="359">
        <f>AU104+AU110+AU111+AU112+AU114+AU115</f>
        <v>0</v>
      </c>
      <c r="AV116" s="359">
        <f>AV104+AV110+AV111+AV112+AV114+AV115</f>
        <v>2300000</v>
      </c>
      <c r="AW116" s="359">
        <f>AW104+AW110+AW111+AW112+AW114+AW115</f>
        <v>22500</v>
      </c>
      <c r="AX116" s="367">
        <f>AX104+AX110+AX111+AX112+AX114+AX115</f>
        <v>22500</v>
      </c>
    </row>
    <row r="117" spans="1:50" ht="32.25" customHeight="1">
      <c r="A117" s="171"/>
      <c r="B117" s="319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320"/>
      <c r="P117" s="181"/>
      <c r="Q117" s="320"/>
      <c r="R117" s="320"/>
      <c r="S117" s="321"/>
      <c r="T117" s="171"/>
      <c r="U117" s="179"/>
      <c r="V117" s="180"/>
      <c r="W117" s="179"/>
      <c r="X117" s="171"/>
      <c r="Y117" s="179"/>
      <c r="Z117" s="171"/>
      <c r="AA117" s="179"/>
      <c r="AB117" s="171"/>
      <c r="AC117" s="179"/>
      <c r="AD117" s="171"/>
      <c r="AE117" s="179"/>
      <c r="AF117" s="171"/>
      <c r="AG117" s="179"/>
      <c r="AH117" s="171"/>
      <c r="AI117" s="171"/>
      <c r="AJ117" s="179"/>
      <c r="AK117" s="180"/>
      <c r="AL117" s="179"/>
      <c r="AM117" s="171"/>
      <c r="AN117" s="179"/>
      <c r="AO117" s="179"/>
      <c r="AP117" s="179"/>
      <c r="AQ117" s="179"/>
      <c r="AR117" s="179"/>
      <c r="AS117" s="179"/>
      <c r="AT117" s="308"/>
      <c r="AU117" s="171"/>
      <c r="AV117" s="179"/>
      <c r="AW117" s="179"/>
      <c r="AX117" s="179">
        <f>AS104+AS110+AS111+AS112+AS114+AS115</f>
        <v>2345000</v>
      </c>
    </row>
    <row r="118" spans="1:50" ht="32.25" customHeight="1">
      <c r="A118" s="171"/>
      <c r="B118" s="319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320"/>
      <c r="P118" s="181"/>
      <c r="Q118" s="320"/>
      <c r="R118" s="320"/>
      <c r="S118" s="321"/>
      <c r="T118" s="171"/>
      <c r="U118" s="179"/>
      <c r="V118" s="180"/>
      <c r="W118" s="179"/>
      <c r="X118" s="171"/>
      <c r="Y118" s="179"/>
      <c r="Z118" s="171"/>
      <c r="AA118" s="179"/>
      <c r="AB118" s="171"/>
      <c r="AC118" s="179"/>
      <c r="AD118" s="171"/>
      <c r="AE118" s="179"/>
      <c r="AF118" s="171"/>
      <c r="AG118" s="179"/>
      <c r="AH118" s="171"/>
      <c r="AI118" s="171"/>
      <c r="AJ118" s="179"/>
      <c r="AK118" s="180"/>
      <c r="AL118" s="179"/>
      <c r="AM118" s="171"/>
      <c r="AN118" s="179"/>
      <c r="AO118" s="179"/>
      <c r="AP118" s="179"/>
      <c r="AQ118" s="179"/>
      <c r="AR118" s="179"/>
      <c r="AS118" s="179"/>
      <c r="AT118" s="308"/>
      <c r="AU118" s="171"/>
      <c r="AV118" s="179"/>
      <c r="AW118" s="179"/>
      <c r="AX118" s="322"/>
    </row>
    <row r="119" spans="1:50" s="178" customFormat="1" ht="15.75">
      <c r="A119" s="312"/>
      <c r="B119" s="312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12"/>
      <c r="P119" s="324"/>
      <c r="Q119" s="312"/>
      <c r="R119" s="312"/>
      <c r="S119" s="323"/>
      <c r="T119" s="323"/>
      <c r="U119" s="325"/>
      <c r="V119" s="325"/>
      <c r="W119" s="325"/>
      <c r="X119" s="325"/>
      <c r="Y119" s="325"/>
      <c r="Z119" s="325"/>
      <c r="AA119" s="325"/>
      <c r="AB119" s="325"/>
      <c r="AC119" s="325"/>
      <c r="AD119" s="325"/>
      <c r="AE119" s="325"/>
      <c r="AF119" s="325"/>
      <c r="AG119" s="325"/>
      <c r="AH119" s="325"/>
      <c r="AI119" s="325"/>
      <c r="AJ119" s="325"/>
      <c r="AK119" s="326"/>
      <c r="AL119" s="325"/>
      <c r="AM119" s="325"/>
      <c r="AN119" s="325"/>
      <c r="AO119" s="325"/>
      <c r="AP119" s="325"/>
      <c r="AQ119" s="325"/>
      <c r="AR119" s="325"/>
      <c r="AS119" s="325"/>
      <c r="AT119" s="327"/>
      <c r="AU119" s="325"/>
      <c r="AV119" s="325"/>
      <c r="AW119" s="328"/>
      <c r="AX119" s="325"/>
    </row>
    <row r="120" spans="16:29" ht="15.75">
      <c r="P120" s="181"/>
      <c r="AC120" s="180"/>
    </row>
    <row r="121" spans="1:50" ht="15.75">
      <c r="A121" s="289"/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90"/>
      <c r="P121" s="291"/>
      <c r="Q121" s="290"/>
      <c r="R121" s="290"/>
      <c r="S121" s="281"/>
      <c r="T121" s="281"/>
      <c r="U121" s="281"/>
      <c r="V121" s="292"/>
      <c r="W121" s="292"/>
      <c r="X121" s="281"/>
      <c r="Y121" s="281"/>
      <c r="Z121" s="281"/>
      <c r="AA121" s="281"/>
      <c r="AB121" s="281"/>
      <c r="AC121" s="293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94"/>
      <c r="AT121" s="294"/>
      <c r="AU121" s="281"/>
      <c r="AV121" s="281"/>
      <c r="AX121" s="196">
        <f>AX119+AW119+AV119+AU119</f>
        <v>0</v>
      </c>
    </row>
    <row r="122" spans="2:29" ht="15.75">
      <c r="B122" s="178"/>
      <c r="P122" s="181"/>
      <c r="AC122" s="180"/>
    </row>
    <row r="123" spans="1:29" ht="15.75">
      <c r="A123" s="288"/>
      <c r="B123" s="178"/>
      <c r="S123" s="2" t="s">
        <v>123</v>
      </c>
      <c r="AC123" s="180"/>
    </row>
    <row r="124" spans="1:29" ht="15.75">
      <c r="A124" s="288"/>
      <c r="B124" s="178"/>
      <c r="AC124" s="180"/>
    </row>
    <row r="125" spans="2:29" ht="15.75">
      <c r="B125" s="178"/>
      <c r="AC125" s="180"/>
    </row>
    <row r="126" ht="15.75">
      <c r="B126" s="178"/>
    </row>
    <row r="127" ht="15.75">
      <c r="B127" s="178"/>
    </row>
    <row r="128" ht="15.75">
      <c r="B128" s="178"/>
    </row>
    <row r="129" ht="15.75">
      <c r="B129" s="178"/>
    </row>
  </sheetData>
  <mergeCells count="64">
    <mergeCell ref="AS15:AS19"/>
    <mergeCell ref="AS53:AS54"/>
    <mergeCell ref="AP53:AP54"/>
    <mergeCell ref="AQ53:AQ54"/>
    <mergeCell ref="AR53:AR54"/>
    <mergeCell ref="AR15:AR19"/>
    <mergeCell ref="AP15:AP19"/>
    <mergeCell ref="AQ15:AQ19"/>
    <mergeCell ref="AO53:AO54"/>
    <mergeCell ref="AG53:AG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Y53:Y54"/>
    <mergeCell ref="Z53:Z54"/>
    <mergeCell ref="AA53:AA54"/>
    <mergeCell ref="AB53:AB54"/>
    <mergeCell ref="U53:U54"/>
    <mergeCell ref="V53:V54"/>
    <mergeCell ref="W53:W54"/>
    <mergeCell ref="X53:X54"/>
    <mergeCell ref="Q53:Q54"/>
    <mergeCell ref="R53:R54"/>
    <mergeCell ref="S53:S54"/>
    <mergeCell ref="T53:T54"/>
    <mergeCell ref="A53:A54"/>
    <mergeCell ref="B53:B54"/>
    <mergeCell ref="O53:O54"/>
    <mergeCell ref="P53:P54"/>
    <mergeCell ref="C16:D16"/>
    <mergeCell ref="L17:L18"/>
    <mergeCell ref="N17:N18"/>
    <mergeCell ref="AM15:AN18"/>
    <mergeCell ref="V15:W18"/>
    <mergeCell ref="X15:Y18"/>
    <mergeCell ref="Z15:AA18"/>
    <mergeCell ref="AB15:AC18"/>
    <mergeCell ref="R15:R18"/>
    <mergeCell ref="S15:S18"/>
    <mergeCell ref="O15:O18"/>
    <mergeCell ref="AO15:AO19"/>
    <mergeCell ref="P15:P18"/>
    <mergeCell ref="Q15:Q18"/>
    <mergeCell ref="AD15:AE18"/>
    <mergeCell ref="AF15:AG18"/>
    <mergeCell ref="AI15:AJ18"/>
    <mergeCell ref="AK15:AL19"/>
    <mergeCell ref="L6:M6"/>
    <mergeCell ref="AK6:AL6"/>
    <mergeCell ref="T15:T18"/>
    <mergeCell ref="U15:U18"/>
    <mergeCell ref="B12:M12"/>
    <mergeCell ref="B15:B18"/>
    <mergeCell ref="C15:D15"/>
    <mergeCell ref="H15:H18"/>
    <mergeCell ref="I15:I18"/>
    <mergeCell ref="L15:N16"/>
  </mergeCells>
  <printOptions horizontalCentered="1"/>
  <pageMargins left="0.45" right="0.33" top="0.6" bottom="0.32" header="0.5118110236220472" footer="0.2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4"/>
  <sheetViews>
    <sheetView workbookViewId="0" topLeftCell="A1">
      <selection activeCell="B7" sqref="B7"/>
    </sheetView>
  </sheetViews>
  <sheetFormatPr defaultColWidth="9.00390625" defaultRowHeight="12.75"/>
  <cols>
    <col min="1" max="1" width="28.75390625" style="1" customWidth="1"/>
    <col min="2" max="2" width="57.2539062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18.25390625" style="2" hidden="1" customWidth="1"/>
    <col min="38" max="38" width="16.75390625" style="2" hidden="1" customWidth="1"/>
    <col min="39" max="39" width="12.75390625" style="2" hidden="1" customWidth="1"/>
    <col min="40" max="40" width="13.125" style="2" hidden="1" customWidth="1"/>
    <col min="41" max="41" width="16.75390625" style="2" hidden="1" customWidth="1"/>
    <col min="42" max="42" width="15.125" style="2" hidden="1" customWidth="1"/>
    <col min="43" max="43" width="17.75390625" style="2" customWidth="1"/>
    <col min="44" max="44" width="16.75390625" style="2" hidden="1" customWidth="1"/>
    <col min="45" max="45" width="16.875" style="2" customWidth="1"/>
    <col min="46" max="46" width="20.125" style="2" customWidth="1"/>
    <col min="47" max="16384" width="9.125" style="2" customWidth="1"/>
  </cols>
  <sheetData>
    <row r="1" spans="43:47" ht="21" customHeight="1">
      <c r="AQ1" s="243"/>
      <c r="AS1" s="307" t="s">
        <v>143</v>
      </c>
      <c r="AT1" s="307"/>
      <c r="AU1" s="282"/>
    </row>
    <row r="2" spans="43:47" ht="19.5" customHeight="1">
      <c r="AQ2" s="244"/>
      <c r="AR2" s="245"/>
      <c r="AS2" s="307" t="s">
        <v>148</v>
      </c>
      <c r="AT2" s="307"/>
      <c r="AU2" s="282"/>
    </row>
    <row r="3" spans="2:47" ht="19.5" customHeight="1">
      <c r="B3" s="288"/>
      <c r="AQ3" s="244"/>
      <c r="AR3" s="245"/>
      <c r="AS3" s="307" t="s">
        <v>176</v>
      </c>
      <c r="AT3" s="307"/>
      <c r="AU3" s="282"/>
    </row>
    <row r="4" spans="1:46" ht="19.5" customHeight="1">
      <c r="A4" s="289" t="s">
        <v>152</v>
      </c>
      <c r="B4" s="281"/>
      <c r="AQ4" s="244"/>
      <c r="AR4" s="245"/>
      <c r="AS4" s="281" t="s">
        <v>144</v>
      </c>
      <c r="AT4" s="281"/>
    </row>
    <row r="5" spans="1:46" ht="19.5" customHeight="1">
      <c r="A5" s="289" t="s">
        <v>153</v>
      </c>
      <c r="B5" s="281"/>
      <c r="AQ5" s="244"/>
      <c r="AR5" s="245"/>
      <c r="AS5" s="281" t="s">
        <v>146</v>
      </c>
      <c r="AT5" s="281"/>
    </row>
    <row r="6" spans="1:46" ht="19.5" customHeight="1">
      <c r="A6" s="289" t="s">
        <v>154</v>
      </c>
      <c r="B6" s="281"/>
      <c r="AQ6" s="244"/>
      <c r="AR6" s="245"/>
      <c r="AS6" s="281" t="s">
        <v>145</v>
      </c>
      <c r="AT6" s="281"/>
    </row>
    <row r="7" spans="1:46" ht="19.5" customHeight="1">
      <c r="A7" s="289" t="s">
        <v>155</v>
      </c>
      <c r="B7" s="281"/>
      <c r="AQ7" s="244"/>
      <c r="AR7" s="245"/>
      <c r="AS7" s="281" t="s">
        <v>147</v>
      </c>
      <c r="AT7" s="281"/>
    </row>
    <row r="8" spans="1:46" ht="15.7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9"/>
      <c r="M8" s="9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7"/>
      <c r="AM8" s="186"/>
      <c r="AN8" s="186"/>
      <c r="AO8" s="187"/>
      <c r="AP8" s="187"/>
      <c r="AQ8" s="187"/>
      <c r="AR8" s="187"/>
      <c r="AS8" s="281"/>
      <c r="AT8" s="281"/>
    </row>
    <row r="9" spans="1:46" ht="15.7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9"/>
      <c r="M9" s="9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7"/>
      <c r="AM9" s="186"/>
      <c r="AN9" s="186"/>
      <c r="AO9" s="187"/>
      <c r="AP9" s="187"/>
      <c r="AQ9" s="187"/>
      <c r="AR9" s="187"/>
      <c r="AS9" s="281"/>
      <c r="AT9" s="281"/>
    </row>
    <row r="10" spans="1:44" ht="15.75" customHeight="1">
      <c r="A10" s="314"/>
      <c r="B10" s="314" t="s">
        <v>174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</row>
    <row r="11" spans="2:13" ht="15" customHeight="1" hidden="1">
      <c r="B11" s="396" t="s">
        <v>126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</row>
    <row r="12" spans="2:18" ht="15" customHeight="1" hidden="1">
      <c r="B12" s="1"/>
      <c r="F12" s="4"/>
      <c r="G12" s="4"/>
      <c r="M12" s="4"/>
      <c r="N12" s="188"/>
      <c r="O12" s="188"/>
      <c r="P12" s="188"/>
      <c r="Q12" s="188"/>
      <c r="R12" s="5"/>
    </row>
    <row r="13" spans="2:44" ht="16.5" thickBot="1">
      <c r="B13" s="258"/>
      <c r="D13" s="6"/>
      <c r="E13" s="6"/>
      <c r="F13" s="6"/>
      <c r="G13" s="6"/>
      <c r="H13" s="6"/>
      <c r="I13" s="7"/>
      <c r="J13" s="8"/>
      <c r="K13" s="7" t="s">
        <v>0</v>
      </c>
      <c r="L13" s="7"/>
      <c r="M13" s="7"/>
      <c r="N13" s="7"/>
      <c r="O13" s="7"/>
      <c r="AL13" s="9"/>
      <c r="AO13" s="9"/>
      <c r="AP13" s="9"/>
      <c r="AQ13" s="9"/>
      <c r="AR13" s="9" t="s">
        <v>0</v>
      </c>
    </row>
    <row r="14" spans="1:46" ht="15.75" customHeight="1" thickBot="1">
      <c r="A14" s="263"/>
      <c r="B14" s="397" t="s">
        <v>3</v>
      </c>
      <c r="C14" s="400"/>
      <c r="D14" s="401"/>
      <c r="E14" s="10" t="s">
        <v>4</v>
      </c>
      <c r="F14" s="11"/>
      <c r="G14" s="12"/>
      <c r="H14" s="393" t="s">
        <v>5</v>
      </c>
      <c r="I14" s="393" t="s">
        <v>6</v>
      </c>
      <c r="J14" s="13"/>
      <c r="K14" s="10"/>
      <c r="L14" s="406" t="s">
        <v>7</v>
      </c>
      <c r="M14" s="407"/>
      <c r="N14" s="408"/>
      <c r="O14" s="383" t="s">
        <v>8</v>
      </c>
      <c r="P14" s="386" t="s">
        <v>9</v>
      </c>
      <c r="Q14" s="389" t="s">
        <v>10</v>
      </c>
      <c r="R14" s="386" t="s">
        <v>11</v>
      </c>
      <c r="S14" s="393" t="s">
        <v>12</v>
      </c>
      <c r="T14" s="393" t="s">
        <v>13</v>
      </c>
      <c r="U14" s="393" t="s">
        <v>14</v>
      </c>
      <c r="V14" s="369" t="s">
        <v>15</v>
      </c>
      <c r="W14" s="379"/>
      <c r="X14" s="369" t="s">
        <v>2</v>
      </c>
      <c r="Y14" s="411"/>
      <c r="Z14" s="369" t="s">
        <v>16</v>
      </c>
      <c r="AA14" s="370"/>
      <c r="AB14" s="369" t="s">
        <v>17</v>
      </c>
      <c r="AC14" s="370"/>
      <c r="AD14" s="369" t="s">
        <v>18</v>
      </c>
      <c r="AE14" s="370"/>
      <c r="AF14" s="369" t="s">
        <v>19</v>
      </c>
      <c r="AG14" s="370"/>
      <c r="AH14" s="14" t="s">
        <v>20</v>
      </c>
      <c r="AI14" s="369" t="s">
        <v>21</v>
      </c>
      <c r="AJ14" s="370"/>
      <c r="AK14" s="369" t="s">
        <v>131</v>
      </c>
      <c r="AL14" s="370"/>
      <c r="AM14" s="369" t="s">
        <v>22</v>
      </c>
      <c r="AN14" s="370"/>
      <c r="AO14" s="393" t="s">
        <v>132</v>
      </c>
      <c r="AP14" s="393" t="s">
        <v>133</v>
      </c>
      <c r="AQ14" s="369" t="s">
        <v>158</v>
      </c>
      <c r="AR14" s="440" t="s">
        <v>140</v>
      </c>
      <c r="AS14" s="435" t="s">
        <v>137</v>
      </c>
      <c r="AT14" s="252"/>
    </row>
    <row r="15" spans="1:46" ht="32.25" thickBot="1">
      <c r="A15" s="16" t="s">
        <v>23</v>
      </c>
      <c r="B15" s="398"/>
      <c r="C15" s="375" t="s">
        <v>24</v>
      </c>
      <c r="D15" s="376"/>
      <c r="E15" s="18"/>
      <c r="F15" s="18"/>
      <c r="G15" s="19"/>
      <c r="H15" s="402"/>
      <c r="I15" s="404"/>
      <c r="J15" s="21"/>
      <c r="K15" s="15"/>
      <c r="L15" s="380"/>
      <c r="M15" s="381"/>
      <c r="N15" s="382"/>
      <c r="O15" s="384"/>
      <c r="P15" s="387"/>
      <c r="Q15" s="390"/>
      <c r="R15" s="387"/>
      <c r="S15" s="394"/>
      <c r="T15" s="394"/>
      <c r="U15" s="394"/>
      <c r="V15" s="409"/>
      <c r="W15" s="410"/>
      <c r="X15" s="412"/>
      <c r="Y15" s="413"/>
      <c r="Z15" s="371"/>
      <c r="AA15" s="372"/>
      <c r="AB15" s="371"/>
      <c r="AC15" s="372"/>
      <c r="AD15" s="371"/>
      <c r="AE15" s="372"/>
      <c r="AF15" s="371"/>
      <c r="AG15" s="372"/>
      <c r="AH15" s="27" t="s">
        <v>25</v>
      </c>
      <c r="AI15" s="371"/>
      <c r="AJ15" s="372"/>
      <c r="AK15" s="371"/>
      <c r="AL15" s="372"/>
      <c r="AM15" s="371"/>
      <c r="AN15" s="372"/>
      <c r="AO15" s="394"/>
      <c r="AP15" s="394"/>
      <c r="AQ15" s="371"/>
      <c r="AR15" s="441"/>
      <c r="AS15" s="436"/>
      <c r="AT15" s="25" t="s">
        <v>141</v>
      </c>
    </row>
    <row r="16" spans="1:46" ht="14.25" customHeight="1" thickBot="1">
      <c r="A16" s="232"/>
      <c r="B16" s="398"/>
      <c r="C16" s="189" t="s">
        <v>26</v>
      </c>
      <c r="D16" s="29"/>
      <c r="E16" s="15" t="s">
        <v>27</v>
      </c>
      <c r="F16" s="15" t="s">
        <v>28</v>
      </c>
      <c r="G16" s="16" t="s">
        <v>29</v>
      </c>
      <c r="H16" s="402"/>
      <c r="I16" s="404"/>
      <c r="J16" s="30"/>
      <c r="K16" s="31"/>
      <c r="L16" s="389" t="s">
        <v>8</v>
      </c>
      <c r="M16" s="31" t="s">
        <v>30</v>
      </c>
      <c r="N16" s="377" t="s">
        <v>31</v>
      </c>
      <c r="O16" s="384"/>
      <c r="P16" s="387"/>
      <c r="Q16" s="390"/>
      <c r="R16" s="387"/>
      <c r="S16" s="394"/>
      <c r="T16" s="394"/>
      <c r="U16" s="394"/>
      <c r="V16" s="409"/>
      <c r="W16" s="410"/>
      <c r="X16" s="412"/>
      <c r="Y16" s="413"/>
      <c r="Z16" s="371"/>
      <c r="AA16" s="372"/>
      <c r="AB16" s="371"/>
      <c r="AC16" s="372"/>
      <c r="AD16" s="371"/>
      <c r="AE16" s="372"/>
      <c r="AF16" s="371"/>
      <c r="AG16" s="372"/>
      <c r="AH16" s="27" t="s">
        <v>32</v>
      </c>
      <c r="AI16" s="371"/>
      <c r="AJ16" s="372"/>
      <c r="AK16" s="371"/>
      <c r="AL16" s="372"/>
      <c r="AM16" s="371"/>
      <c r="AN16" s="372"/>
      <c r="AO16" s="394"/>
      <c r="AP16" s="394"/>
      <c r="AQ16" s="371"/>
      <c r="AR16" s="441"/>
      <c r="AS16" s="436"/>
      <c r="AT16" s="247" t="s">
        <v>142</v>
      </c>
    </row>
    <row r="17" spans="1:46" ht="0.75" customHeight="1" hidden="1">
      <c r="A17" s="264"/>
      <c r="B17" s="399"/>
      <c r="C17" s="190"/>
      <c r="D17" s="32"/>
      <c r="E17" s="33"/>
      <c r="F17" s="33"/>
      <c r="G17" s="34"/>
      <c r="H17" s="403"/>
      <c r="I17" s="405"/>
      <c r="J17" s="32"/>
      <c r="K17" s="35"/>
      <c r="L17" s="368"/>
      <c r="M17" s="35" t="s">
        <v>33</v>
      </c>
      <c r="N17" s="378"/>
      <c r="O17" s="385"/>
      <c r="P17" s="388"/>
      <c r="Q17" s="368"/>
      <c r="R17" s="388"/>
      <c r="S17" s="395"/>
      <c r="T17" s="395"/>
      <c r="U17" s="395"/>
      <c r="V17" s="409"/>
      <c r="W17" s="410"/>
      <c r="X17" s="414"/>
      <c r="Y17" s="415"/>
      <c r="Z17" s="373"/>
      <c r="AA17" s="374"/>
      <c r="AB17" s="373"/>
      <c r="AC17" s="374"/>
      <c r="AD17" s="373"/>
      <c r="AE17" s="374"/>
      <c r="AF17" s="373"/>
      <c r="AG17" s="374"/>
      <c r="AH17" s="36" t="s">
        <v>34</v>
      </c>
      <c r="AI17" s="373"/>
      <c r="AJ17" s="374"/>
      <c r="AK17" s="371"/>
      <c r="AL17" s="372"/>
      <c r="AM17" s="373"/>
      <c r="AN17" s="374"/>
      <c r="AO17" s="394"/>
      <c r="AP17" s="394"/>
      <c r="AQ17" s="371"/>
      <c r="AR17" s="441"/>
      <c r="AS17" s="436"/>
      <c r="AT17" s="275"/>
    </row>
    <row r="18" spans="1:46" s="1" customFormat="1" ht="20.25" customHeight="1" hidden="1">
      <c r="A18" s="232"/>
      <c r="B18" s="184"/>
      <c r="C18" s="189"/>
      <c r="D18" s="17"/>
      <c r="E18" s="31"/>
      <c r="F18" s="31"/>
      <c r="G18" s="28"/>
      <c r="H18" s="20"/>
      <c r="I18" s="20"/>
      <c r="J18" s="17"/>
      <c r="K18" s="31"/>
      <c r="L18" s="24"/>
      <c r="M18" s="31"/>
      <c r="N18" s="37"/>
      <c r="O18" s="22"/>
      <c r="P18" s="23"/>
      <c r="Q18" s="24"/>
      <c r="R18" s="23"/>
      <c r="S18" s="25"/>
      <c r="T18" s="25"/>
      <c r="U18" s="26"/>
      <c r="V18" s="38" t="s">
        <v>35</v>
      </c>
      <c r="W18" s="39" t="s">
        <v>31</v>
      </c>
      <c r="X18" s="40" t="s">
        <v>35</v>
      </c>
      <c r="Y18" s="39" t="s">
        <v>31</v>
      </c>
      <c r="Z18" s="38" t="s">
        <v>35</v>
      </c>
      <c r="AA18" s="39" t="s">
        <v>31</v>
      </c>
      <c r="AB18" s="38" t="s">
        <v>35</v>
      </c>
      <c r="AC18" s="39" t="s">
        <v>31</v>
      </c>
      <c r="AD18" s="38" t="s">
        <v>35</v>
      </c>
      <c r="AE18" s="39" t="s">
        <v>31</v>
      </c>
      <c r="AF18" s="38" t="s">
        <v>35</v>
      </c>
      <c r="AG18" s="39" t="s">
        <v>31</v>
      </c>
      <c r="AH18" s="27"/>
      <c r="AI18" s="38" t="s">
        <v>35</v>
      </c>
      <c r="AJ18" s="39" t="s">
        <v>31</v>
      </c>
      <c r="AK18" s="373"/>
      <c r="AL18" s="374"/>
      <c r="AM18" s="38" t="s">
        <v>35</v>
      </c>
      <c r="AN18" s="39" t="s">
        <v>31</v>
      </c>
      <c r="AO18" s="395"/>
      <c r="AP18" s="395"/>
      <c r="AQ18" s="373"/>
      <c r="AR18" s="442"/>
      <c r="AS18" s="437"/>
      <c r="AT18" s="275"/>
    </row>
    <row r="19" spans="1:46" ht="15.75">
      <c r="A19" s="265"/>
      <c r="B19" s="191" t="s">
        <v>36</v>
      </c>
      <c r="C19" s="192"/>
      <c r="D19" s="41"/>
      <c r="E19" s="41"/>
      <c r="F19" s="41"/>
      <c r="G19" s="41"/>
      <c r="H19" s="41"/>
      <c r="I19" s="42"/>
      <c r="J19" s="43"/>
      <c r="K19" s="42"/>
      <c r="L19" s="42"/>
      <c r="M19" s="42"/>
      <c r="N19" s="42"/>
      <c r="O19" s="42"/>
      <c r="P19" s="44"/>
      <c r="Q19" s="42"/>
      <c r="R19" s="44"/>
      <c r="S19" s="45"/>
      <c r="T19" s="46"/>
      <c r="U19" s="47"/>
      <c r="V19" s="48"/>
      <c r="W19" s="49"/>
      <c r="X19" s="50"/>
      <c r="Y19" s="49"/>
      <c r="Z19" s="50"/>
      <c r="AA19" s="51"/>
      <c r="AB19" s="50"/>
      <c r="AC19" s="52"/>
      <c r="AD19" s="50"/>
      <c r="AE19" s="51"/>
      <c r="AF19" s="50"/>
      <c r="AG19" s="51"/>
      <c r="AH19" s="53"/>
      <c r="AI19" s="50"/>
      <c r="AJ19" s="51"/>
      <c r="AK19" s="50"/>
      <c r="AL19" s="51"/>
      <c r="AM19" s="50"/>
      <c r="AN19" s="51"/>
      <c r="AO19" s="51"/>
      <c r="AP19" s="51"/>
      <c r="AQ19" s="54"/>
      <c r="AR19" s="164"/>
      <c r="AS19" s="164"/>
      <c r="AT19" s="276"/>
    </row>
    <row r="20" spans="1:46" ht="12.75" customHeight="1" hidden="1">
      <c r="A20" s="266"/>
      <c r="B20" s="193" t="s">
        <v>37</v>
      </c>
      <c r="C20" s="84"/>
      <c r="D20" s="56">
        <v>8.33</v>
      </c>
      <c r="E20" s="55">
        <f>E21+E22+E23</f>
        <v>0</v>
      </c>
      <c r="F20" s="55">
        <f>F21+F22+F23</f>
        <v>0</v>
      </c>
      <c r="G20" s="55">
        <f>G21+G22+G23</f>
        <v>0</v>
      </c>
      <c r="H20" s="55">
        <f>H21+H22+H23</f>
        <v>0</v>
      </c>
      <c r="I20" s="57"/>
      <c r="J20" s="58">
        <v>8.33</v>
      </c>
      <c r="K20" s="57">
        <f>I20-C20</f>
        <v>0</v>
      </c>
      <c r="L20" s="59">
        <v>3336804.3</v>
      </c>
      <c r="M20" s="60">
        <v>8.33</v>
      </c>
      <c r="N20" s="59">
        <v>277955.8</v>
      </c>
      <c r="O20" s="61">
        <f>O21+O22+O23</f>
        <v>0</v>
      </c>
      <c r="P20" s="62" t="s">
        <v>38</v>
      </c>
      <c r="Q20" s="61"/>
      <c r="R20" s="62" t="s">
        <v>38</v>
      </c>
      <c r="S20" s="63"/>
      <c r="T20" s="64" t="s">
        <v>38</v>
      </c>
      <c r="U20" s="65"/>
      <c r="V20" s="66"/>
      <c r="W20" s="67"/>
      <c r="X20" s="68"/>
      <c r="Y20" s="67"/>
      <c r="Z20" s="68"/>
      <c r="AA20" s="69"/>
      <c r="AB20" s="68"/>
      <c r="AC20" s="70"/>
      <c r="AD20" s="68"/>
      <c r="AE20" s="69"/>
      <c r="AF20" s="68"/>
      <c r="AG20" s="69"/>
      <c r="AH20" s="71"/>
      <c r="AI20" s="68"/>
      <c r="AJ20" s="69"/>
      <c r="AK20" s="68"/>
      <c r="AL20" s="69"/>
      <c r="AM20" s="68"/>
      <c r="AN20" s="69"/>
      <c r="AO20" s="69"/>
      <c r="AP20" s="69"/>
      <c r="AQ20" s="72"/>
      <c r="AR20" s="165"/>
      <c r="AS20" s="72"/>
      <c r="AT20" s="234"/>
    </row>
    <row r="21" spans="1:46" ht="12.75" customHeight="1" hidden="1">
      <c r="A21" s="266"/>
      <c r="B21" s="193" t="s">
        <v>39</v>
      </c>
      <c r="C21" s="84"/>
      <c r="D21" s="56"/>
      <c r="E21" s="55"/>
      <c r="F21" s="55"/>
      <c r="G21" s="55"/>
      <c r="H21" s="55"/>
      <c r="I21" s="57"/>
      <c r="J21" s="58"/>
      <c r="K21" s="57">
        <f>I21-C21</f>
        <v>0</v>
      </c>
      <c r="L21" s="59">
        <v>2099132.1</v>
      </c>
      <c r="M21" s="60">
        <v>8.33</v>
      </c>
      <c r="N21" s="59">
        <v>174857.7</v>
      </c>
      <c r="O21" s="61"/>
      <c r="P21" s="62"/>
      <c r="Q21" s="61"/>
      <c r="R21" s="62"/>
      <c r="S21" s="63"/>
      <c r="T21" s="64"/>
      <c r="U21" s="65"/>
      <c r="V21" s="66"/>
      <c r="W21" s="67"/>
      <c r="X21" s="68"/>
      <c r="Y21" s="67"/>
      <c r="Z21" s="68"/>
      <c r="AA21" s="69"/>
      <c r="AB21" s="68"/>
      <c r="AC21" s="70"/>
      <c r="AD21" s="68"/>
      <c r="AE21" s="69"/>
      <c r="AF21" s="68"/>
      <c r="AG21" s="69"/>
      <c r="AH21" s="71"/>
      <c r="AI21" s="68"/>
      <c r="AJ21" s="69"/>
      <c r="AK21" s="68"/>
      <c r="AL21" s="69"/>
      <c r="AM21" s="68"/>
      <c r="AN21" s="69"/>
      <c r="AO21" s="69"/>
      <c r="AP21" s="69"/>
      <c r="AQ21" s="72"/>
      <c r="AR21" s="165"/>
      <c r="AS21" s="72"/>
      <c r="AT21" s="234"/>
    </row>
    <row r="22" spans="1:46" ht="12.75" customHeight="1" hidden="1">
      <c r="A22" s="266"/>
      <c r="B22" s="194" t="s">
        <v>40</v>
      </c>
      <c r="C22" s="84"/>
      <c r="D22" s="56"/>
      <c r="E22" s="55"/>
      <c r="F22" s="55"/>
      <c r="G22" s="55"/>
      <c r="H22" s="55"/>
      <c r="I22" s="57"/>
      <c r="J22" s="58"/>
      <c r="K22" s="57">
        <f>I22-C22</f>
        <v>0</v>
      </c>
      <c r="L22" s="59">
        <v>996863.1</v>
      </c>
      <c r="M22" s="60">
        <v>8.33</v>
      </c>
      <c r="N22" s="59">
        <v>83038.7</v>
      </c>
      <c r="O22" s="61"/>
      <c r="P22" s="62"/>
      <c r="Q22" s="61"/>
      <c r="R22" s="62"/>
      <c r="S22" s="63"/>
      <c r="T22" s="64"/>
      <c r="U22" s="65"/>
      <c r="V22" s="66"/>
      <c r="W22" s="67"/>
      <c r="X22" s="68"/>
      <c r="Y22" s="67"/>
      <c r="Z22" s="68"/>
      <c r="AA22" s="69"/>
      <c r="AB22" s="68"/>
      <c r="AC22" s="70"/>
      <c r="AD22" s="68"/>
      <c r="AE22" s="69"/>
      <c r="AF22" s="68"/>
      <c r="AG22" s="69"/>
      <c r="AH22" s="71"/>
      <c r="AI22" s="68"/>
      <c r="AJ22" s="69"/>
      <c r="AK22" s="68"/>
      <c r="AL22" s="69"/>
      <c r="AM22" s="68"/>
      <c r="AN22" s="69"/>
      <c r="AO22" s="69"/>
      <c r="AP22" s="69"/>
      <c r="AQ22" s="72"/>
      <c r="AR22" s="165"/>
      <c r="AS22" s="72"/>
      <c r="AT22" s="234"/>
    </row>
    <row r="23" spans="1:46" ht="11.25" customHeight="1" hidden="1">
      <c r="A23" s="266"/>
      <c r="B23" s="194" t="s">
        <v>41</v>
      </c>
      <c r="C23" s="84"/>
      <c r="D23" s="56"/>
      <c r="E23" s="55"/>
      <c r="F23" s="55"/>
      <c r="G23" s="55"/>
      <c r="H23" s="55"/>
      <c r="I23" s="57"/>
      <c r="J23" s="58"/>
      <c r="K23" s="57">
        <f>I23-C23</f>
        <v>0</v>
      </c>
      <c r="L23" s="59">
        <v>240809.1</v>
      </c>
      <c r="M23" s="60">
        <v>8.33</v>
      </c>
      <c r="N23" s="59">
        <v>20059.4</v>
      </c>
      <c r="O23" s="61"/>
      <c r="P23" s="62"/>
      <c r="Q23" s="61"/>
      <c r="R23" s="62"/>
      <c r="S23" s="63"/>
      <c r="T23" s="64"/>
      <c r="U23" s="65"/>
      <c r="V23" s="66"/>
      <c r="W23" s="67"/>
      <c r="X23" s="68"/>
      <c r="Y23" s="67"/>
      <c r="Z23" s="68"/>
      <c r="AA23" s="69"/>
      <c r="AB23" s="68"/>
      <c r="AC23" s="70"/>
      <c r="AD23" s="68"/>
      <c r="AE23" s="69"/>
      <c r="AF23" s="68"/>
      <c r="AG23" s="69"/>
      <c r="AH23" s="71"/>
      <c r="AI23" s="68"/>
      <c r="AJ23" s="69"/>
      <c r="AK23" s="68"/>
      <c r="AL23" s="69"/>
      <c r="AM23" s="68"/>
      <c r="AN23" s="69"/>
      <c r="AO23" s="69"/>
      <c r="AP23" s="69"/>
      <c r="AQ23" s="72"/>
      <c r="AR23" s="165"/>
      <c r="AS23" s="72"/>
      <c r="AT23" s="234"/>
    </row>
    <row r="24" spans="1:46" ht="11.25" customHeight="1" hidden="1">
      <c r="A24" s="266"/>
      <c r="B24" s="194"/>
      <c r="C24" s="84"/>
      <c r="D24" s="56"/>
      <c r="E24" s="55"/>
      <c r="F24" s="55"/>
      <c r="G24" s="55"/>
      <c r="H24" s="55"/>
      <c r="I24" s="57"/>
      <c r="J24" s="58"/>
      <c r="K24" s="57"/>
      <c r="L24" s="59"/>
      <c r="M24" s="59"/>
      <c r="N24" s="59"/>
      <c r="O24" s="61"/>
      <c r="P24" s="62"/>
      <c r="Q24" s="61"/>
      <c r="R24" s="62"/>
      <c r="S24" s="63"/>
      <c r="T24" s="64"/>
      <c r="U24" s="65"/>
      <c r="V24" s="66"/>
      <c r="W24" s="67"/>
      <c r="X24" s="68"/>
      <c r="Y24" s="67"/>
      <c r="Z24" s="68"/>
      <c r="AA24" s="69"/>
      <c r="AB24" s="68"/>
      <c r="AC24" s="70"/>
      <c r="AD24" s="68"/>
      <c r="AE24" s="69"/>
      <c r="AF24" s="68"/>
      <c r="AG24" s="69"/>
      <c r="AH24" s="71"/>
      <c r="AI24" s="68"/>
      <c r="AJ24" s="69"/>
      <c r="AK24" s="68"/>
      <c r="AL24" s="69"/>
      <c r="AM24" s="68"/>
      <c r="AN24" s="69"/>
      <c r="AO24" s="69"/>
      <c r="AP24" s="69"/>
      <c r="AQ24" s="72"/>
      <c r="AR24" s="165"/>
      <c r="AS24" s="72"/>
      <c r="AT24" s="234"/>
    </row>
    <row r="25" spans="1:46" ht="23.25" customHeight="1" hidden="1">
      <c r="A25" s="267" t="s">
        <v>42</v>
      </c>
      <c r="B25" s="194" t="s">
        <v>43</v>
      </c>
      <c r="C25" s="84"/>
      <c r="D25" s="56"/>
      <c r="E25" s="55"/>
      <c r="F25" s="55"/>
      <c r="G25" s="55"/>
      <c r="H25" s="55"/>
      <c r="I25" s="57"/>
      <c r="J25" s="58"/>
      <c r="K25" s="57"/>
      <c r="L25" s="59"/>
      <c r="M25" s="59"/>
      <c r="N25" s="59"/>
      <c r="O25" s="61"/>
      <c r="P25" s="62"/>
      <c r="Q25" s="61"/>
      <c r="R25" s="62"/>
      <c r="S25" s="63"/>
      <c r="T25" s="64"/>
      <c r="U25" s="65"/>
      <c r="V25" s="66"/>
      <c r="W25" s="67"/>
      <c r="X25" s="68"/>
      <c r="Y25" s="67"/>
      <c r="Z25" s="68"/>
      <c r="AA25" s="69"/>
      <c r="AB25" s="68"/>
      <c r="AC25" s="70"/>
      <c r="AD25" s="68"/>
      <c r="AE25" s="69"/>
      <c r="AF25" s="68"/>
      <c r="AG25" s="69"/>
      <c r="AH25" s="71"/>
      <c r="AI25" s="68"/>
      <c r="AJ25" s="69"/>
      <c r="AK25" s="68"/>
      <c r="AL25" s="69"/>
      <c r="AM25" s="68"/>
      <c r="AN25" s="69"/>
      <c r="AO25" s="69"/>
      <c r="AP25" s="69"/>
      <c r="AQ25" s="72"/>
      <c r="AR25" s="165"/>
      <c r="AS25" s="72"/>
      <c r="AT25" s="234"/>
    </row>
    <row r="26" spans="1:46" ht="12.75" customHeight="1" hidden="1">
      <c r="A26" s="266"/>
      <c r="B26" s="194"/>
      <c r="C26" s="84"/>
      <c r="D26" s="56"/>
      <c r="E26" s="55"/>
      <c r="F26" s="55"/>
      <c r="G26" s="55"/>
      <c r="H26" s="55"/>
      <c r="I26" s="57"/>
      <c r="J26" s="58"/>
      <c r="K26" s="57"/>
      <c r="L26" s="59"/>
      <c r="M26" s="59"/>
      <c r="N26" s="59"/>
      <c r="O26" s="61"/>
      <c r="P26" s="62"/>
      <c r="Q26" s="61"/>
      <c r="R26" s="62"/>
      <c r="S26" s="63"/>
      <c r="T26" s="64"/>
      <c r="U26" s="65"/>
      <c r="V26" s="66"/>
      <c r="W26" s="67"/>
      <c r="X26" s="68"/>
      <c r="Y26" s="67"/>
      <c r="Z26" s="68"/>
      <c r="AA26" s="69"/>
      <c r="AB26" s="68"/>
      <c r="AC26" s="70"/>
      <c r="AD26" s="68"/>
      <c r="AE26" s="69"/>
      <c r="AF26" s="68"/>
      <c r="AG26" s="69"/>
      <c r="AH26" s="71"/>
      <c r="AI26" s="68"/>
      <c r="AJ26" s="69"/>
      <c r="AK26" s="68"/>
      <c r="AL26" s="69"/>
      <c r="AM26" s="68"/>
      <c r="AN26" s="69"/>
      <c r="AO26" s="69"/>
      <c r="AP26" s="69"/>
      <c r="AQ26" s="72"/>
      <c r="AR26" s="165"/>
      <c r="AS26" s="72"/>
      <c r="AT26" s="234"/>
    </row>
    <row r="27" spans="1:46" ht="25.5" customHeight="1" hidden="1">
      <c r="A27" s="268" t="s">
        <v>44</v>
      </c>
      <c r="B27" s="193" t="s">
        <v>45</v>
      </c>
      <c r="C27" s="110"/>
      <c r="D27" s="74"/>
      <c r="E27" s="73"/>
      <c r="F27" s="73"/>
      <c r="G27" s="73"/>
      <c r="H27" s="73"/>
      <c r="I27" s="57"/>
      <c r="J27" s="75">
        <v>100</v>
      </c>
      <c r="K27" s="57">
        <f>I27-C27</f>
        <v>0</v>
      </c>
      <c r="L27" s="59">
        <v>282</v>
      </c>
      <c r="M27" s="62" t="s">
        <v>46</v>
      </c>
      <c r="N27" s="59">
        <v>282</v>
      </c>
      <c r="O27" s="61"/>
      <c r="P27" s="62"/>
      <c r="Q27" s="61"/>
      <c r="R27" s="62"/>
      <c r="S27" s="63"/>
      <c r="T27" s="64"/>
      <c r="U27" s="65"/>
      <c r="V27" s="66"/>
      <c r="W27" s="67"/>
      <c r="X27" s="68"/>
      <c r="Y27" s="67"/>
      <c r="Z27" s="68"/>
      <c r="AA27" s="69"/>
      <c r="AB27" s="68"/>
      <c r="AC27" s="70"/>
      <c r="AD27" s="68"/>
      <c r="AE27" s="69"/>
      <c r="AF27" s="68"/>
      <c r="AG27" s="69"/>
      <c r="AH27" s="71"/>
      <c r="AI27" s="68"/>
      <c r="AJ27" s="69"/>
      <c r="AK27" s="68"/>
      <c r="AL27" s="69"/>
      <c r="AM27" s="68"/>
      <c r="AN27" s="69"/>
      <c r="AO27" s="69"/>
      <c r="AP27" s="69"/>
      <c r="AQ27" s="72"/>
      <c r="AR27" s="165"/>
      <c r="AS27" s="72"/>
      <c r="AT27" s="234"/>
    </row>
    <row r="28" spans="1:46" ht="15.75">
      <c r="A28" s="269"/>
      <c r="B28" s="195"/>
      <c r="C28" s="84"/>
      <c r="D28" s="76"/>
      <c r="E28" s="55"/>
      <c r="F28" s="55"/>
      <c r="G28" s="55"/>
      <c r="H28" s="55"/>
      <c r="I28" s="57"/>
      <c r="J28" s="77"/>
      <c r="K28" s="57"/>
      <c r="L28" s="59"/>
      <c r="M28" s="62"/>
      <c r="N28" s="59"/>
      <c r="O28" s="61"/>
      <c r="P28" s="62"/>
      <c r="Q28" s="61"/>
      <c r="R28" s="62"/>
      <c r="S28" s="63"/>
      <c r="T28" s="64"/>
      <c r="U28" s="65"/>
      <c r="V28" s="66"/>
      <c r="W28" s="67"/>
      <c r="X28" s="68"/>
      <c r="Y28" s="67"/>
      <c r="Z28" s="68"/>
      <c r="AA28" s="69"/>
      <c r="AB28" s="68"/>
      <c r="AC28" s="70"/>
      <c r="AD28" s="68"/>
      <c r="AE28" s="69"/>
      <c r="AF28" s="68"/>
      <c r="AG28" s="69"/>
      <c r="AH28" s="71"/>
      <c r="AI28" s="68"/>
      <c r="AJ28" s="69"/>
      <c r="AK28" s="68"/>
      <c r="AL28" s="69"/>
      <c r="AM28" s="68"/>
      <c r="AN28" s="69"/>
      <c r="AO28" s="69"/>
      <c r="AP28" s="69"/>
      <c r="AQ28" s="72"/>
      <c r="AR28" s="165"/>
      <c r="AS28" s="72"/>
      <c r="AT28" s="69"/>
    </row>
    <row r="29" spans="1:46" ht="15.75">
      <c r="A29" s="269" t="s">
        <v>47</v>
      </c>
      <c r="B29" s="194" t="s">
        <v>48</v>
      </c>
      <c r="C29" s="84">
        <f>432994.8+35176.7+15960+60000</f>
        <v>544131.5</v>
      </c>
      <c r="D29" s="76"/>
      <c r="E29" s="55"/>
      <c r="F29" s="55"/>
      <c r="G29" s="55"/>
      <c r="H29" s="55"/>
      <c r="I29" s="57"/>
      <c r="J29" s="77">
        <v>36</v>
      </c>
      <c r="K29" s="57">
        <f>I29-C29</f>
        <v>-544131.5</v>
      </c>
      <c r="L29" s="59">
        <v>1625277.8</v>
      </c>
      <c r="M29" s="62">
        <v>36</v>
      </c>
      <c r="N29" s="59">
        <v>585100</v>
      </c>
      <c r="O29" s="61">
        <v>2069720</v>
      </c>
      <c r="P29" s="61">
        <v>45.3</v>
      </c>
      <c r="Q29" s="61"/>
      <c r="R29" s="61">
        <v>35.2</v>
      </c>
      <c r="S29" s="78">
        <f>O29*P29/100</f>
        <v>937583.16</v>
      </c>
      <c r="T29" s="64">
        <v>10</v>
      </c>
      <c r="U29" s="79">
        <f>W29+Y29+AA29+AC29+AE29+AG29+AJ29+AL29+AN29</f>
        <v>20896630.200000003</v>
      </c>
      <c r="V29" s="66">
        <v>1547814</v>
      </c>
      <c r="W29" s="79">
        <f>V29*T29/100</f>
        <v>154781.4</v>
      </c>
      <c r="X29" s="68">
        <v>189257</v>
      </c>
      <c r="Y29" s="79">
        <f>X29*T29/100</f>
        <v>18925.7</v>
      </c>
      <c r="Z29" s="68">
        <v>223020</v>
      </c>
      <c r="AA29" s="67">
        <f>Z29*T29/100</f>
        <v>22302</v>
      </c>
      <c r="AB29" s="68">
        <v>81823</v>
      </c>
      <c r="AC29" s="70">
        <f>AB29*T29/100</f>
        <v>8182.3</v>
      </c>
      <c r="AD29" s="68">
        <v>17318</v>
      </c>
      <c r="AE29" s="67">
        <f>AD29*T29/100</f>
        <v>1731.8</v>
      </c>
      <c r="AF29" s="68">
        <v>977</v>
      </c>
      <c r="AG29" s="67">
        <f>AF29*T29/100</f>
        <v>97.7</v>
      </c>
      <c r="AH29" s="80"/>
      <c r="AI29" s="68">
        <v>8144</v>
      </c>
      <c r="AJ29" s="67">
        <f>AI29*T29/100</f>
        <v>814.4</v>
      </c>
      <c r="AK29" s="66">
        <v>834</v>
      </c>
      <c r="AL29" s="67">
        <v>20689741.6</v>
      </c>
      <c r="AM29" s="68">
        <v>533</v>
      </c>
      <c r="AN29" s="67">
        <f>AM29*T29/100</f>
        <v>53.3</v>
      </c>
      <c r="AO29" s="67">
        <v>23822897.4</v>
      </c>
      <c r="AP29" s="67">
        <f>AO29-AL29</f>
        <v>3133155.799999997</v>
      </c>
      <c r="AQ29" s="70">
        <v>37550000</v>
      </c>
      <c r="AR29" s="225">
        <v>31457940</v>
      </c>
      <c r="AS29" s="70">
        <v>2000000</v>
      </c>
      <c r="AT29" s="277">
        <f>AS29+AQ29</f>
        <v>39550000</v>
      </c>
    </row>
    <row r="30" spans="1:46" ht="15.75" customHeight="1" hidden="1">
      <c r="A30" s="269"/>
      <c r="B30" s="195"/>
      <c r="C30" s="84"/>
      <c r="D30" s="76"/>
      <c r="E30" s="55"/>
      <c r="F30" s="55"/>
      <c r="G30" s="55"/>
      <c r="H30" s="55"/>
      <c r="I30" s="57"/>
      <c r="J30" s="77"/>
      <c r="K30" s="57"/>
      <c r="L30" s="59"/>
      <c r="M30" s="62"/>
      <c r="N30" s="59"/>
      <c r="O30" s="61"/>
      <c r="P30" s="62"/>
      <c r="Q30" s="61"/>
      <c r="R30" s="62"/>
      <c r="S30" s="78"/>
      <c r="T30" s="64"/>
      <c r="U30" s="79"/>
      <c r="V30" s="66"/>
      <c r="W30" s="79"/>
      <c r="X30" s="68"/>
      <c r="Y30" s="79"/>
      <c r="Z30" s="68"/>
      <c r="AA30" s="67"/>
      <c r="AB30" s="68"/>
      <c r="AC30" s="70"/>
      <c r="AD30" s="68"/>
      <c r="AE30" s="67"/>
      <c r="AF30" s="68"/>
      <c r="AG30" s="67"/>
      <c r="AH30" s="80"/>
      <c r="AI30" s="68"/>
      <c r="AJ30" s="67"/>
      <c r="AK30" s="66"/>
      <c r="AL30" s="67"/>
      <c r="AM30" s="68"/>
      <c r="AN30" s="67"/>
      <c r="AO30" s="67"/>
      <c r="AP30" s="67"/>
      <c r="AQ30" s="70"/>
      <c r="AR30" s="225"/>
      <c r="AS30" s="70"/>
      <c r="AT30" s="69"/>
    </row>
    <row r="31" spans="1:46" ht="12.75" customHeight="1" hidden="1">
      <c r="A31" s="269" t="s">
        <v>49</v>
      </c>
      <c r="B31" s="194" t="s">
        <v>50</v>
      </c>
      <c r="C31" s="84">
        <f>SUM(C32:C35)</f>
        <v>0</v>
      </c>
      <c r="D31" s="76"/>
      <c r="E31" s="55">
        <f>E33</f>
        <v>0</v>
      </c>
      <c r="F31" s="55"/>
      <c r="G31" s="55"/>
      <c r="H31" s="55"/>
      <c r="I31" s="57"/>
      <c r="J31" s="77"/>
      <c r="K31" s="57">
        <f aca="true" t="shared" si="0" ref="K31:K38">I31-C31</f>
        <v>0</v>
      </c>
      <c r="L31" s="59">
        <f>L32+L33+L34+L35</f>
        <v>79548</v>
      </c>
      <c r="M31" s="62"/>
      <c r="N31" s="59">
        <f>N32+N33+N34+N35</f>
        <v>63888.2</v>
      </c>
      <c r="O31" s="61">
        <f>O32+O33+O34+O35</f>
        <v>0</v>
      </c>
      <c r="P31" s="62"/>
      <c r="Q31" s="61"/>
      <c r="R31" s="62"/>
      <c r="S31" s="78">
        <f aca="true" t="shared" si="1" ref="S31:S38">O31*P31/100</f>
        <v>0</v>
      </c>
      <c r="T31" s="64"/>
      <c r="U31" s="79">
        <f aca="true" t="shared" si="2" ref="U31:U38">W31+Y31+AA31+AC31+AE31+AG31+AJ31+AL31+AN31</f>
        <v>0</v>
      </c>
      <c r="V31" s="66"/>
      <c r="W31" s="79">
        <f aca="true" t="shared" si="3" ref="W31:W38">V31*T31/100</f>
        <v>0</v>
      </c>
      <c r="X31" s="68"/>
      <c r="Y31" s="79">
        <f aca="true" t="shared" si="4" ref="Y31:Y38">X31*T31/100</f>
        <v>0</v>
      </c>
      <c r="Z31" s="68"/>
      <c r="AA31" s="67">
        <f aca="true" t="shared" si="5" ref="AA31:AA38">Z31*T31/100</f>
        <v>0</v>
      </c>
      <c r="AB31" s="68"/>
      <c r="AC31" s="70">
        <f aca="true" t="shared" si="6" ref="AC31:AC38">AB31*T31/100</f>
        <v>0</v>
      </c>
      <c r="AD31" s="68"/>
      <c r="AE31" s="67">
        <f aca="true" t="shared" si="7" ref="AE31:AE38">AD31*T31/100</f>
        <v>0</v>
      </c>
      <c r="AF31" s="68"/>
      <c r="AG31" s="67">
        <f aca="true" t="shared" si="8" ref="AG31:AG38">AF31*T31/100</f>
        <v>0</v>
      </c>
      <c r="AH31" s="80"/>
      <c r="AI31" s="68"/>
      <c r="AJ31" s="67">
        <f aca="true" t="shared" si="9" ref="AJ31:AJ38">AI31*T31/100</f>
        <v>0</v>
      </c>
      <c r="AK31" s="66"/>
      <c r="AL31" s="67"/>
      <c r="AM31" s="68"/>
      <c r="AN31" s="67">
        <f aca="true" t="shared" si="10" ref="AN31:AN38">AM31*T31/100</f>
        <v>0</v>
      </c>
      <c r="AO31" s="67"/>
      <c r="AP31" s="67"/>
      <c r="AQ31" s="70"/>
      <c r="AR31" s="225"/>
      <c r="AS31" s="70"/>
      <c r="AT31" s="69"/>
    </row>
    <row r="32" spans="1:46" ht="25.5" customHeight="1" hidden="1">
      <c r="A32" s="269"/>
      <c r="B32" s="197" t="s">
        <v>51</v>
      </c>
      <c r="C32" s="198"/>
      <c r="D32" s="82"/>
      <c r="E32" s="81"/>
      <c r="F32" s="81"/>
      <c r="G32" s="81"/>
      <c r="H32" s="81"/>
      <c r="I32" s="57"/>
      <c r="J32" s="77">
        <v>80</v>
      </c>
      <c r="K32" s="57">
        <f t="shared" si="0"/>
        <v>0</v>
      </c>
      <c r="L32" s="59">
        <v>27000</v>
      </c>
      <c r="M32" s="83" t="s">
        <v>52</v>
      </c>
      <c r="N32" s="59">
        <v>21600</v>
      </c>
      <c r="O32" s="61"/>
      <c r="P32" s="62"/>
      <c r="Q32" s="61"/>
      <c r="R32" s="62"/>
      <c r="S32" s="78">
        <f t="shared" si="1"/>
        <v>0</v>
      </c>
      <c r="T32" s="64"/>
      <c r="U32" s="79">
        <f t="shared" si="2"/>
        <v>0</v>
      </c>
      <c r="V32" s="66"/>
      <c r="W32" s="79">
        <f t="shared" si="3"/>
        <v>0</v>
      </c>
      <c r="X32" s="68"/>
      <c r="Y32" s="79">
        <f t="shared" si="4"/>
        <v>0</v>
      </c>
      <c r="Z32" s="68"/>
      <c r="AA32" s="67">
        <f t="shared" si="5"/>
        <v>0</v>
      </c>
      <c r="AB32" s="68"/>
      <c r="AC32" s="70">
        <f t="shared" si="6"/>
        <v>0</v>
      </c>
      <c r="AD32" s="68"/>
      <c r="AE32" s="67">
        <f t="shared" si="7"/>
        <v>0</v>
      </c>
      <c r="AF32" s="68"/>
      <c r="AG32" s="67">
        <f t="shared" si="8"/>
        <v>0</v>
      </c>
      <c r="AH32" s="80"/>
      <c r="AI32" s="68"/>
      <c r="AJ32" s="67">
        <f t="shared" si="9"/>
        <v>0</v>
      </c>
      <c r="AK32" s="66"/>
      <c r="AL32" s="67"/>
      <c r="AM32" s="68"/>
      <c r="AN32" s="67">
        <f t="shared" si="10"/>
        <v>0</v>
      </c>
      <c r="AO32" s="67"/>
      <c r="AP32" s="67"/>
      <c r="AQ32" s="70"/>
      <c r="AR32" s="225"/>
      <c r="AS32" s="70"/>
      <c r="AT32" s="69"/>
    </row>
    <row r="33" spans="1:46" ht="12.75" customHeight="1" hidden="1">
      <c r="A33" s="269"/>
      <c r="B33" s="197" t="s">
        <v>53</v>
      </c>
      <c r="C33" s="198"/>
      <c r="D33" s="82"/>
      <c r="E33" s="81"/>
      <c r="F33" s="81"/>
      <c r="G33" s="81"/>
      <c r="H33" s="81"/>
      <c r="I33" s="57"/>
      <c r="J33" s="77">
        <v>80</v>
      </c>
      <c r="K33" s="57">
        <f t="shared" si="0"/>
        <v>0</v>
      </c>
      <c r="L33" s="59">
        <v>51299</v>
      </c>
      <c r="M33" s="83" t="s">
        <v>52</v>
      </c>
      <c r="N33" s="59">
        <v>41039.2</v>
      </c>
      <c r="O33" s="61"/>
      <c r="P33" s="62"/>
      <c r="Q33" s="61"/>
      <c r="R33" s="62"/>
      <c r="S33" s="78">
        <f t="shared" si="1"/>
        <v>0</v>
      </c>
      <c r="T33" s="64"/>
      <c r="U33" s="79">
        <f t="shared" si="2"/>
        <v>0</v>
      </c>
      <c r="V33" s="66"/>
      <c r="W33" s="79">
        <f t="shared" si="3"/>
        <v>0</v>
      </c>
      <c r="X33" s="68"/>
      <c r="Y33" s="79">
        <f t="shared" si="4"/>
        <v>0</v>
      </c>
      <c r="Z33" s="68"/>
      <c r="AA33" s="67">
        <f t="shared" si="5"/>
        <v>0</v>
      </c>
      <c r="AB33" s="68"/>
      <c r="AC33" s="70">
        <f t="shared" si="6"/>
        <v>0</v>
      </c>
      <c r="AD33" s="68"/>
      <c r="AE33" s="67">
        <f t="shared" si="7"/>
        <v>0</v>
      </c>
      <c r="AF33" s="68"/>
      <c r="AG33" s="67">
        <f t="shared" si="8"/>
        <v>0</v>
      </c>
      <c r="AH33" s="80"/>
      <c r="AI33" s="68"/>
      <c r="AJ33" s="67">
        <f t="shared" si="9"/>
        <v>0</v>
      </c>
      <c r="AK33" s="66"/>
      <c r="AL33" s="67"/>
      <c r="AM33" s="68"/>
      <c r="AN33" s="67">
        <f t="shared" si="10"/>
        <v>0</v>
      </c>
      <c r="AO33" s="67"/>
      <c r="AP33" s="67"/>
      <c r="AQ33" s="70"/>
      <c r="AR33" s="225"/>
      <c r="AS33" s="70"/>
      <c r="AT33" s="69"/>
    </row>
    <row r="34" spans="1:46" ht="12.75" customHeight="1" hidden="1">
      <c r="A34" s="269"/>
      <c r="B34" s="197" t="s">
        <v>54</v>
      </c>
      <c r="C34" s="198"/>
      <c r="D34" s="82"/>
      <c r="E34" s="81"/>
      <c r="F34" s="81"/>
      <c r="G34" s="81"/>
      <c r="H34" s="81"/>
      <c r="I34" s="57"/>
      <c r="J34" s="77">
        <v>100</v>
      </c>
      <c r="K34" s="57">
        <f t="shared" si="0"/>
        <v>0</v>
      </c>
      <c r="L34" s="59">
        <v>294</v>
      </c>
      <c r="M34" s="83" t="s">
        <v>46</v>
      </c>
      <c r="N34" s="59">
        <v>294</v>
      </c>
      <c r="O34" s="61"/>
      <c r="P34" s="62"/>
      <c r="Q34" s="61"/>
      <c r="R34" s="62"/>
      <c r="S34" s="78">
        <f t="shared" si="1"/>
        <v>0</v>
      </c>
      <c r="T34" s="64"/>
      <c r="U34" s="79">
        <f t="shared" si="2"/>
        <v>0</v>
      </c>
      <c r="V34" s="66"/>
      <c r="W34" s="79">
        <f t="shared" si="3"/>
        <v>0</v>
      </c>
      <c r="X34" s="68"/>
      <c r="Y34" s="79">
        <f t="shared" si="4"/>
        <v>0</v>
      </c>
      <c r="Z34" s="68"/>
      <c r="AA34" s="67">
        <f t="shared" si="5"/>
        <v>0</v>
      </c>
      <c r="AB34" s="68"/>
      <c r="AC34" s="70">
        <f t="shared" si="6"/>
        <v>0</v>
      </c>
      <c r="AD34" s="68"/>
      <c r="AE34" s="67">
        <f t="shared" si="7"/>
        <v>0</v>
      </c>
      <c r="AF34" s="68"/>
      <c r="AG34" s="67">
        <f t="shared" si="8"/>
        <v>0</v>
      </c>
      <c r="AH34" s="80"/>
      <c r="AI34" s="68"/>
      <c r="AJ34" s="67">
        <f t="shared" si="9"/>
        <v>0</v>
      </c>
      <c r="AK34" s="66"/>
      <c r="AL34" s="67"/>
      <c r="AM34" s="68"/>
      <c r="AN34" s="67">
        <f t="shared" si="10"/>
        <v>0</v>
      </c>
      <c r="AO34" s="67"/>
      <c r="AP34" s="67"/>
      <c r="AQ34" s="70"/>
      <c r="AR34" s="225"/>
      <c r="AS34" s="70"/>
      <c r="AT34" s="69"/>
    </row>
    <row r="35" spans="1:46" ht="12.75" customHeight="1" hidden="1">
      <c r="A35" s="269"/>
      <c r="B35" s="199" t="s">
        <v>55</v>
      </c>
      <c r="C35" s="198"/>
      <c r="D35" s="82"/>
      <c r="E35" s="81"/>
      <c r="F35" s="81"/>
      <c r="G35" s="81"/>
      <c r="H35" s="81"/>
      <c r="I35" s="57"/>
      <c r="J35" s="77">
        <v>100</v>
      </c>
      <c r="K35" s="57">
        <f t="shared" si="0"/>
        <v>0</v>
      </c>
      <c r="L35" s="59">
        <v>955</v>
      </c>
      <c r="M35" s="83" t="s">
        <v>46</v>
      </c>
      <c r="N35" s="59">
        <v>955</v>
      </c>
      <c r="O35" s="61"/>
      <c r="P35" s="62"/>
      <c r="Q35" s="61"/>
      <c r="R35" s="62"/>
      <c r="S35" s="78">
        <f t="shared" si="1"/>
        <v>0</v>
      </c>
      <c r="T35" s="64"/>
      <c r="U35" s="79">
        <f t="shared" si="2"/>
        <v>0</v>
      </c>
      <c r="V35" s="66"/>
      <c r="W35" s="79">
        <f t="shared" si="3"/>
        <v>0</v>
      </c>
      <c r="X35" s="68"/>
      <c r="Y35" s="79">
        <f t="shared" si="4"/>
        <v>0</v>
      </c>
      <c r="Z35" s="68"/>
      <c r="AA35" s="67">
        <f t="shared" si="5"/>
        <v>0</v>
      </c>
      <c r="AB35" s="68"/>
      <c r="AC35" s="70">
        <f t="shared" si="6"/>
        <v>0</v>
      </c>
      <c r="AD35" s="68"/>
      <c r="AE35" s="67">
        <f t="shared" si="7"/>
        <v>0</v>
      </c>
      <c r="AF35" s="68"/>
      <c r="AG35" s="67">
        <f t="shared" si="8"/>
        <v>0</v>
      </c>
      <c r="AH35" s="80"/>
      <c r="AI35" s="68"/>
      <c r="AJ35" s="67">
        <f t="shared" si="9"/>
        <v>0</v>
      </c>
      <c r="AK35" s="66"/>
      <c r="AL35" s="67"/>
      <c r="AM35" s="68"/>
      <c r="AN35" s="67">
        <f t="shared" si="10"/>
        <v>0</v>
      </c>
      <c r="AO35" s="67"/>
      <c r="AP35" s="67"/>
      <c r="AQ35" s="70"/>
      <c r="AR35" s="225"/>
      <c r="AS35" s="70"/>
      <c r="AT35" s="69"/>
    </row>
    <row r="36" spans="1:46" ht="12.75" customHeight="1" hidden="1">
      <c r="A36" s="269"/>
      <c r="B36" s="193" t="s">
        <v>56</v>
      </c>
      <c r="C36" s="84"/>
      <c r="D36" s="76"/>
      <c r="E36" s="55"/>
      <c r="F36" s="55"/>
      <c r="G36" s="55"/>
      <c r="H36" s="55"/>
      <c r="I36" s="57"/>
      <c r="J36" s="77"/>
      <c r="K36" s="57">
        <f t="shared" si="0"/>
        <v>0</v>
      </c>
      <c r="L36" s="59"/>
      <c r="M36" s="61"/>
      <c r="N36" s="59"/>
      <c r="O36" s="61"/>
      <c r="P36" s="62"/>
      <c r="Q36" s="61"/>
      <c r="R36" s="62"/>
      <c r="S36" s="78">
        <f t="shared" si="1"/>
        <v>0</v>
      </c>
      <c r="T36" s="64"/>
      <c r="U36" s="79">
        <f t="shared" si="2"/>
        <v>0</v>
      </c>
      <c r="V36" s="66"/>
      <c r="W36" s="79">
        <f t="shared" si="3"/>
        <v>0</v>
      </c>
      <c r="X36" s="68"/>
      <c r="Y36" s="79">
        <f t="shared" si="4"/>
        <v>0</v>
      </c>
      <c r="Z36" s="68"/>
      <c r="AA36" s="67">
        <f t="shared" si="5"/>
        <v>0</v>
      </c>
      <c r="AB36" s="68"/>
      <c r="AC36" s="70">
        <f t="shared" si="6"/>
        <v>0</v>
      </c>
      <c r="AD36" s="68"/>
      <c r="AE36" s="67">
        <f t="shared" si="7"/>
        <v>0</v>
      </c>
      <c r="AF36" s="68"/>
      <c r="AG36" s="67">
        <f t="shared" si="8"/>
        <v>0</v>
      </c>
      <c r="AH36" s="80"/>
      <c r="AI36" s="68"/>
      <c r="AJ36" s="67">
        <f t="shared" si="9"/>
        <v>0</v>
      </c>
      <c r="AK36" s="66"/>
      <c r="AL36" s="67"/>
      <c r="AM36" s="68"/>
      <c r="AN36" s="67">
        <f t="shared" si="10"/>
        <v>0</v>
      </c>
      <c r="AO36" s="67"/>
      <c r="AP36" s="67"/>
      <c r="AQ36" s="70"/>
      <c r="AR36" s="225"/>
      <c r="AS36" s="70"/>
      <c r="AT36" s="69"/>
    </row>
    <row r="37" spans="1:46" ht="12.75" customHeight="1" hidden="1">
      <c r="A37" s="269"/>
      <c r="B37" s="193"/>
      <c r="C37" s="84"/>
      <c r="D37" s="76"/>
      <c r="E37" s="55"/>
      <c r="F37" s="55"/>
      <c r="G37" s="55"/>
      <c r="H37" s="55"/>
      <c r="I37" s="57"/>
      <c r="J37" s="77"/>
      <c r="K37" s="57">
        <f t="shared" si="0"/>
        <v>0</v>
      </c>
      <c r="L37" s="59"/>
      <c r="M37" s="61"/>
      <c r="N37" s="59"/>
      <c r="O37" s="61"/>
      <c r="P37" s="62"/>
      <c r="Q37" s="61"/>
      <c r="R37" s="62"/>
      <c r="S37" s="78">
        <f t="shared" si="1"/>
        <v>0</v>
      </c>
      <c r="T37" s="64"/>
      <c r="U37" s="79">
        <f t="shared" si="2"/>
        <v>0</v>
      </c>
      <c r="V37" s="66"/>
      <c r="W37" s="79">
        <f t="shared" si="3"/>
        <v>0</v>
      </c>
      <c r="X37" s="68"/>
      <c r="Y37" s="79">
        <f t="shared" si="4"/>
        <v>0</v>
      </c>
      <c r="Z37" s="68"/>
      <c r="AA37" s="67">
        <f t="shared" si="5"/>
        <v>0</v>
      </c>
      <c r="AB37" s="68"/>
      <c r="AC37" s="70">
        <f t="shared" si="6"/>
        <v>0</v>
      </c>
      <c r="AD37" s="68"/>
      <c r="AE37" s="67">
        <f t="shared" si="7"/>
        <v>0</v>
      </c>
      <c r="AF37" s="68"/>
      <c r="AG37" s="67">
        <f t="shared" si="8"/>
        <v>0</v>
      </c>
      <c r="AH37" s="80"/>
      <c r="AI37" s="68"/>
      <c r="AJ37" s="67">
        <f t="shared" si="9"/>
        <v>0</v>
      </c>
      <c r="AK37" s="66"/>
      <c r="AL37" s="67"/>
      <c r="AM37" s="68"/>
      <c r="AN37" s="67">
        <f t="shared" si="10"/>
        <v>0</v>
      </c>
      <c r="AO37" s="67"/>
      <c r="AP37" s="67"/>
      <c r="AQ37" s="70"/>
      <c r="AR37" s="225"/>
      <c r="AS37" s="70"/>
      <c r="AT37" s="69"/>
    </row>
    <row r="38" spans="1:46" ht="15.75" customHeight="1" hidden="1">
      <c r="A38" s="269" t="s">
        <v>57</v>
      </c>
      <c r="B38" s="193" t="s">
        <v>58</v>
      </c>
      <c r="C38" s="84">
        <f>13200+5000</f>
        <v>18200</v>
      </c>
      <c r="D38" s="76"/>
      <c r="E38" s="55"/>
      <c r="F38" s="55"/>
      <c r="G38" s="55"/>
      <c r="H38" s="55"/>
      <c r="I38" s="57"/>
      <c r="J38" s="77">
        <v>100</v>
      </c>
      <c r="K38" s="57">
        <f t="shared" si="0"/>
        <v>-18200</v>
      </c>
      <c r="L38" s="59">
        <v>16000</v>
      </c>
      <c r="M38" s="62">
        <v>100</v>
      </c>
      <c r="N38" s="59">
        <v>16000</v>
      </c>
      <c r="O38" s="61">
        <v>19450.7</v>
      </c>
      <c r="P38" s="62">
        <v>100</v>
      </c>
      <c r="Q38" s="61">
        <f>O38*P38/100</f>
        <v>19450.7</v>
      </c>
      <c r="R38" s="62">
        <v>100</v>
      </c>
      <c r="S38" s="78">
        <f t="shared" si="1"/>
        <v>19450.7</v>
      </c>
      <c r="T38" s="64"/>
      <c r="U38" s="79">
        <f t="shared" si="2"/>
        <v>0</v>
      </c>
      <c r="V38" s="66"/>
      <c r="W38" s="79">
        <f t="shared" si="3"/>
        <v>0</v>
      </c>
      <c r="X38" s="68"/>
      <c r="Y38" s="79">
        <f t="shared" si="4"/>
        <v>0</v>
      </c>
      <c r="Z38" s="68"/>
      <c r="AA38" s="67">
        <f t="shared" si="5"/>
        <v>0</v>
      </c>
      <c r="AB38" s="68"/>
      <c r="AC38" s="70">
        <f t="shared" si="6"/>
        <v>0</v>
      </c>
      <c r="AD38" s="68"/>
      <c r="AE38" s="67">
        <f t="shared" si="7"/>
        <v>0</v>
      </c>
      <c r="AF38" s="68"/>
      <c r="AG38" s="67">
        <f t="shared" si="8"/>
        <v>0</v>
      </c>
      <c r="AH38" s="80"/>
      <c r="AI38" s="68"/>
      <c r="AJ38" s="67">
        <f t="shared" si="9"/>
        <v>0</v>
      </c>
      <c r="AK38" s="66"/>
      <c r="AL38" s="67"/>
      <c r="AM38" s="68"/>
      <c r="AN38" s="67">
        <f t="shared" si="10"/>
        <v>0</v>
      </c>
      <c r="AO38" s="67"/>
      <c r="AP38" s="67"/>
      <c r="AQ38" s="70"/>
      <c r="AR38" s="225"/>
      <c r="AS38" s="70"/>
      <c r="AT38" s="69"/>
    </row>
    <row r="39" spans="1:46" ht="15.75" customHeight="1" hidden="1">
      <c r="A39" s="269"/>
      <c r="B39" s="194"/>
      <c r="C39" s="84"/>
      <c r="D39" s="76"/>
      <c r="E39" s="55"/>
      <c r="F39" s="55"/>
      <c r="G39" s="55"/>
      <c r="H39" s="55"/>
      <c r="I39" s="57"/>
      <c r="J39" s="77"/>
      <c r="K39" s="57"/>
      <c r="L39" s="59"/>
      <c r="M39" s="62"/>
      <c r="N39" s="59"/>
      <c r="O39" s="61"/>
      <c r="P39" s="62"/>
      <c r="Q39" s="61"/>
      <c r="R39" s="62"/>
      <c r="S39" s="78"/>
      <c r="T39" s="64"/>
      <c r="U39" s="79"/>
      <c r="V39" s="66"/>
      <c r="W39" s="79"/>
      <c r="X39" s="68"/>
      <c r="Y39" s="79"/>
      <c r="Z39" s="68"/>
      <c r="AA39" s="67"/>
      <c r="AB39" s="68"/>
      <c r="AC39" s="70"/>
      <c r="AD39" s="68"/>
      <c r="AE39" s="67"/>
      <c r="AF39" s="68"/>
      <c r="AG39" s="67"/>
      <c r="AH39" s="80"/>
      <c r="AI39" s="68"/>
      <c r="AJ39" s="67"/>
      <c r="AK39" s="66"/>
      <c r="AL39" s="67"/>
      <c r="AM39" s="68"/>
      <c r="AN39" s="67"/>
      <c r="AO39" s="67"/>
      <c r="AP39" s="67"/>
      <c r="AQ39" s="70"/>
      <c r="AR39" s="225"/>
      <c r="AS39" s="70"/>
      <c r="AT39" s="69"/>
    </row>
    <row r="40" spans="1:46" ht="15.75" customHeight="1" hidden="1">
      <c r="A40" s="269" t="s">
        <v>59</v>
      </c>
      <c r="B40" s="194" t="s">
        <v>60</v>
      </c>
      <c r="C40" s="84">
        <v>6554.9</v>
      </c>
      <c r="D40" s="76"/>
      <c r="E40" s="55"/>
      <c r="F40" s="55"/>
      <c r="G40" s="55"/>
      <c r="H40" s="55"/>
      <c r="I40" s="57"/>
      <c r="J40" s="77">
        <v>100</v>
      </c>
      <c r="K40" s="57">
        <f>I40-C40</f>
        <v>-6554.9</v>
      </c>
      <c r="L40" s="59">
        <v>7586</v>
      </c>
      <c r="M40" s="62">
        <v>100</v>
      </c>
      <c r="N40" s="59">
        <v>7586</v>
      </c>
      <c r="O40" s="61">
        <v>5430</v>
      </c>
      <c r="P40" s="62">
        <v>100</v>
      </c>
      <c r="Q40" s="61">
        <f>O40*P40/100</f>
        <v>5430</v>
      </c>
      <c r="R40" s="62">
        <v>100</v>
      </c>
      <c r="S40" s="78">
        <f>O40*P40/100</f>
        <v>5430</v>
      </c>
      <c r="T40" s="64"/>
      <c r="U40" s="79">
        <f>W40+Y40+AA40+AC40+AE40+AG40+AJ40+AL40+AN40</f>
        <v>0</v>
      </c>
      <c r="V40" s="66"/>
      <c r="W40" s="79">
        <f>V40*T40/100</f>
        <v>0</v>
      </c>
      <c r="X40" s="68"/>
      <c r="Y40" s="79">
        <f>X40*T40/100</f>
        <v>0</v>
      </c>
      <c r="Z40" s="68"/>
      <c r="AA40" s="67">
        <f>Z40*T40/100</f>
        <v>0</v>
      </c>
      <c r="AB40" s="68"/>
      <c r="AC40" s="70">
        <f>AB40*T40/100</f>
        <v>0</v>
      </c>
      <c r="AD40" s="68"/>
      <c r="AE40" s="67">
        <f>AD40*T40/100</f>
        <v>0</v>
      </c>
      <c r="AF40" s="68"/>
      <c r="AG40" s="67">
        <f>AF40*T40/100</f>
        <v>0</v>
      </c>
      <c r="AH40" s="80"/>
      <c r="AI40" s="68"/>
      <c r="AJ40" s="67">
        <f>AI40*T40/100</f>
        <v>0</v>
      </c>
      <c r="AK40" s="66"/>
      <c r="AL40" s="67"/>
      <c r="AM40" s="68"/>
      <c r="AN40" s="67">
        <f>AM40*T40/100</f>
        <v>0</v>
      </c>
      <c r="AO40" s="67"/>
      <c r="AP40" s="67"/>
      <c r="AQ40" s="70"/>
      <c r="AR40" s="225"/>
      <c r="AS40" s="70"/>
      <c r="AT40" s="69"/>
    </row>
    <row r="41" spans="1:46" ht="15.75" customHeight="1" hidden="1">
      <c r="A41" s="269"/>
      <c r="B41" s="200"/>
      <c r="C41" s="84"/>
      <c r="D41" s="76"/>
      <c r="E41" s="55"/>
      <c r="F41" s="55"/>
      <c r="G41" s="55"/>
      <c r="H41" s="55"/>
      <c r="I41" s="57"/>
      <c r="J41" s="77"/>
      <c r="K41" s="57"/>
      <c r="L41" s="59"/>
      <c r="M41" s="62"/>
      <c r="N41" s="59"/>
      <c r="O41" s="61"/>
      <c r="P41" s="62"/>
      <c r="Q41" s="61"/>
      <c r="R41" s="62"/>
      <c r="S41" s="78"/>
      <c r="T41" s="64"/>
      <c r="U41" s="79"/>
      <c r="V41" s="66"/>
      <c r="W41" s="79"/>
      <c r="X41" s="68"/>
      <c r="Y41" s="79"/>
      <c r="Z41" s="68"/>
      <c r="AA41" s="67"/>
      <c r="AB41" s="68"/>
      <c r="AC41" s="70"/>
      <c r="AD41" s="68"/>
      <c r="AE41" s="67"/>
      <c r="AF41" s="68"/>
      <c r="AG41" s="67"/>
      <c r="AH41" s="80"/>
      <c r="AI41" s="68"/>
      <c r="AJ41" s="67"/>
      <c r="AK41" s="66"/>
      <c r="AL41" s="67"/>
      <c r="AM41" s="68"/>
      <c r="AN41" s="67"/>
      <c r="AO41" s="67"/>
      <c r="AP41" s="67"/>
      <c r="AQ41" s="70"/>
      <c r="AR41" s="225"/>
      <c r="AS41" s="70"/>
      <c r="AT41" s="69"/>
    </row>
    <row r="42" spans="1:46" ht="15.75">
      <c r="A42" s="269"/>
      <c r="B42" s="201" t="s">
        <v>61</v>
      </c>
      <c r="C42" s="84"/>
      <c r="D42" s="76"/>
      <c r="E42" s="55"/>
      <c r="F42" s="55"/>
      <c r="G42" s="55"/>
      <c r="H42" s="55"/>
      <c r="I42" s="57"/>
      <c r="J42" s="77"/>
      <c r="K42" s="57"/>
      <c r="L42" s="59"/>
      <c r="M42" s="62"/>
      <c r="N42" s="59"/>
      <c r="O42" s="61"/>
      <c r="P42" s="62"/>
      <c r="Q42" s="61"/>
      <c r="R42" s="62"/>
      <c r="S42" s="78"/>
      <c r="T42" s="64"/>
      <c r="U42" s="79"/>
      <c r="V42" s="66"/>
      <c r="W42" s="79"/>
      <c r="X42" s="68"/>
      <c r="Y42" s="79"/>
      <c r="Z42" s="68"/>
      <c r="AA42" s="67"/>
      <c r="AB42" s="68"/>
      <c r="AC42" s="70"/>
      <c r="AD42" s="68"/>
      <c r="AE42" s="67"/>
      <c r="AF42" s="68"/>
      <c r="AG42" s="67"/>
      <c r="AH42" s="80"/>
      <c r="AI42" s="68"/>
      <c r="AJ42" s="67"/>
      <c r="AK42" s="66"/>
      <c r="AL42" s="67"/>
      <c r="AM42" s="68"/>
      <c r="AN42" s="67"/>
      <c r="AO42" s="67"/>
      <c r="AP42" s="67"/>
      <c r="AQ42" s="70"/>
      <c r="AR42" s="225"/>
      <c r="AS42" s="70"/>
      <c r="AT42" s="69"/>
    </row>
    <row r="43" spans="1:46" ht="12.75" customHeight="1" hidden="1">
      <c r="A43" s="269" t="s">
        <v>62</v>
      </c>
      <c r="B43" s="193" t="s">
        <v>63</v>
      </c>
      <c r="C43" s="84">
        <f>SUM(C46:C47)</f>
        <v>62942.7</v>
      </c>
      <c r="D43" s="55">
        <f>SUM(D46:D47)</f>
        <v>0</v>
      </c>
      <c r="E43" s="55">
        <f>SUM(E46:E47)</f>
        <v>0</v>
      </c>
      <c r="F43" s="55">
        <f>SUM(F46:F47)</f>
        <v>0</v>
      </c>
      <c r="G43" s="55">
        <f>SUM(G46:G47)</f>
        <v>0</v>
      </c>
      <c r="H43" s="55"/>
      <c r="I43" s="55"/>
      <c r="J43" s="55">
        <f>SUM(J46:J47)</f>
        <v>0</v>
      </c>
      <c r="K43" s="57">
        <f>I43-C43</f>
        <v>-62942.7</v>
      </c>
      <c r="L43" s="59">
        <f>L46+L47</f>
        <v>790995.2</v>
      </c>
      <c r="M43" s="62"/>
      <c r="N43" s="59">
        <f>N46+N47</f>
        <v>204498.8</v>
      </c>
      <c r="O43" s="61"/>
      <c r="P43" s="62"/>
      <c r="Q43" s="61"/>
      <c r="R43" s="62"/>
      <c r="S43" s="78"/>
      <c r="T43" s="64"/>
      <c r="U43" s="79">
        <f aca="true" t="shared" si="11" ref="U43:U48">W43+Y43+AA43+AC43+AE43+AG43+AJ43+AL43+AN43</f>
        <v>0</v>
      </c>
      <c r="V43" s="66"/>
      <c r="W43" s="79"/>
      <c r="X43" s="68"/>
      <c r="Y43" s="79"/>
      <c r="Z43" s="68"/>
      <c r="AA43" s="67"/>
      <c r="AB43" s="68"/>
      <c r="AC43" s="70"/>
      <c r="AD43" s="68"/>
      <c r="AE43" s="67"/>
      <c r="AF43" s="68"/>
      <c r="AG43" s="67"/>
      <c r="AH43" s="80"/>
      <c r="AI43" s="68"/>
      <c r="AJ43" s="67">
        <f aca="true" t="shared" si="12" ref="AJ43:AJ48">AI43*T43/100</f>
        <v>0</v>
      </c>
      <c r="AK43" s="66"/>
      <c r="AL43" s="67"/>
      <c r="AM43" s="68"/>
      <c r="AN43" s="67"/>
      <c r="AO43" s="67"/>
      <c r="AP43" s="67"/>
      <c r="AQ43" s="70"/>
      <c r="AR43" s="225"/>
      <c r="AS43" s="70"/>
      <c r="AT43" s="69"/>
    </row>
    <row r="44" spans="1:46" ht="12.75" customHeight="1" hidden="1">
      <c r="A44" s="269"/>
      <c r="B44" s="193"/>
      <c r="C44" s="84"/>
      <c r="D44" s="55"/>
      <c r="E44" s="55"/>
      <c r="F44" s="55"/>
      <c r="G44" s="55"/>
      <c r="H44" s="55"/>
      <c r="I44" s="57"/>
      <c r="J44" s="84"/>
      <c r="K44" s="57">
        <f>I44-C44</f>
        <v>0</v>
      </c>
      <c r="L44" s="59"/>
      <c r="M44" s="62"/>
      <c r="N44" s="59"/>
      <c r="O44" s="61"/>
      <c r="P44" s="62"/>
      <c r="Q44" s="61"/>
      <c r="R44" s="62"/>
      <c r="S44" s="78"/>
      <c r="T44" s="64"/>
      <c r="U44" s="79">
        <f t="shared" si="11"/>
        <v>0</v>
      </c>
      <c r="V44" s="66"/>
      <c r="W44" s="79"/>
      <c r="X44" s="68"/>
      <c r="Y44" s="79"/>
      <c r="Z44" s="68"/>
      <c r="AA44" s="67"/>
      <c r="AB44" s="68"/>
      <c r="AC44" s="70"/>
      <c r="AD44" s="68"/>
      <c r="AE44" s="67"/>
      <c r="AF44" s="68"/>
      <c r="AG44" s="67"/>
      <c r="AH44" s="80"/>
      <c r="AI44" s="68"/>
      <c r="AJ44" s="67">
        <f t="shared" si="12"/>
        <v>0</v>
      </c>
      <c r="AK44" s="66"/>
      <c r="AL44" s="67"/>
      <c r="AM44" s="68"/>
      <c r="AN44" s="67"/>
      <c r="AO44" s="67"/>
      <c r="AP44" s="67"/>
      <c r="AQ44" s="70"/>
      <c r="AR44" s="225"/>
      <c r="AS44" s="70"/>
      <c r="AT44" s="69"/>
    </row>
    <row r="45" spans="1:46" ht="12.75" customHeight="1" hidden="1">
      <c r="A45" s="269"/>
      <c r="B45" s="193" t="s">
        <v>64</v>
      </c>
      <c r="C45" s="84"/>
      <c r="D45" s="55"/>
      <c r="E45" s="55"/>
      <c r="F45" s="55"/>
      <c r="G45" s="55"/>
      <c r="H45" s="55"/>
      <c r="I45" s="57"/>
      <c r="J45" s="84"/>
      <c r="K45" s="57">
        <f>I45-C45</f>
        <v>0</v>
      </c>
      <c r="L45" s="59"/>
      <c r="M45" s="62"/>
      <c r="N45" s="59"/>
      <c r="O45" s="61"/>
      <c r="P45" s="62"/>
      <c r="Q45" s="61"/>
      <c r="R45" s="62"/>
      <c r="S45" s="78"/>
      <c r="T45" s="64"/>
      <c r="U45" s="79">
        <f t="shared" si="11"/>
        <v>0</v>
      </c>
      <c r="V45" s="66"/>
      <c r="W45" s="79"/>
      <c r="X45" s="68"/>
      <c r="Y45" s="79"/>
      <c r="Z45" s="68"/>
      <c r="AA45" s="67"/>
      <c r="AB45" s="68"/>
      <c r="AC45" s="70"/>
      <c r="AD45" s="68"/>
      <c r="AE45" s="67"/>
      <c r="AF45" s="68"/>
      <c r="AG45" s="67"/>
      <c r="AH45" s="80"/>
      <c r="AI45" s="68"/>
      <c r="AJ45" s="67">
        <f t="shared" si="12"/>
        <v>0</v>
      </c>
      <c r="AK45" s="66"/>
      <c r="AL45" s="67"/>
      <c r="AM45" s="68"/>
      <c r="AN45" s="67"/>
      <c r="AO45" s="67"/>
      <c r="AP45" s="67"/>
      <c r="AQ45" s="70"/>
      <c r="AR45" s="225"/>
      <c r="AS45" s="70"/>
      <c r="AT45" s="69"/>
    </row>
    <row r="46" spans="1:46" ht="12.75" customHeight="1" hidden="1">
      <c r="A46" s="269"/>
      <c r="B46" s="193" t="s">
        <v>39</v>
      </c>
      <c r="C46" s="84">
        <v>44109.6</v>
      </c>
      <c r="D46" s="55"/>
      <c r="E46" s="55"/>
      <c r="F46" s="55"/>
      <c r="G46" s="55"/>
      <c r="H46" s="55"/>
      <c r="I46" s="57"/>
      <c r="J46" s="84"/>
      <c r="K46" s="57">
        <f>I46-C46</f>
        <v>-44109.6</v>
      </c>
      <c r="L46" s="59">
        <v>625766</v>
      </c>
      <c r="M46" s="62">
        <v>25</v>
      </c>
      <c r="N46" s="59">
        <v>163191.5</v>
      </c>
      <c r="O46" s="61"/>
      <c r="P46" s="62"/>
      <c r="Q46" s="61"/>
      <c r="R46" s="62"/>
      <c r="S46" s="78"/>
      <c r="T46" s="64"/>
      <c r="U46" s="79">
        <f t="shared" si="11"/>
        <v>0</v>
      </c>
      <c r="V46" s="66"/>
      <c r="W46" s="79"/>
      <c r="X46" s="68"/>
      <c r="Y46" s="79"/>
      <c r="Z46" s="68"/>
      <c r="AA46" s="67"/>
      <c r="AB46" s="68"/>
      <c r="AC46" s="70"/>
      <c r="AD46" s="68"/>
      <c r="AE46" s="67"/>
      <c r="AF46" s="68"/>
      <c r="AG46" s="67"/>
      <c r="AH46" s="80"/>
      <c r="AI46" s="68"/>
      <c r="AJ46" s="67">
        <f t="shared" si="12"/>
        <v>0</v>
      </c>
      <c r="AK46" s="66"/>
      <c r="AL46" s="67"/>
      <c r="AM46" s="68"/>
      <c r="AN46" s="67"/>
      <c r="AO46" s="67"/>
      <c r="AP46" s="67"/>
      <c r="AQ46" s="70"/>
      <c r="AR46" s="225"/>
      <c r="AS46" s="70"/>
      <c r="AT46" s="69"/>
    </row>
    <row r="47" spans="1:46" ht="12.75" customHeight="1" hidden="1">
      <c r="A47" s="269"/>
      <c r="B47" s="193" t="s">
        <v>65</v>
      </c>
      <c r="C47" s="84">
        <f>13833.1+5000</f>
        <v>18833.1</v>
      </c>
      <c r="D47" s="55"/>
      <c r="E47" s="55"/>
      <c r="F47" s="55"/>
      <c r="G47" s="55"/>
      <c r="H47" s="55"/>
      <c r="I47" s="57"/>
      <c r="J47" s="84"/>
      <c r="K47" s="57">
        <f>I47-C47</f>
        <v>-18833.1</v>
      </c>
      <c r="L47" s="59">
        <v>165229.2</v>
      </c>
      <c r="M47" s="62">
        <v>25</v>
      </c>
      <c r="N47" s="59">
        <v>41307.3</v>
      </c>
      <c r="O47" s="61"/>
      <c r="P47" s="62"/>
      <c r="Q47" s="61"/>
      <c r="R47" s="62"/>
      <c r="S47" s="78"/>
      <c r="T47" s="64"/>
      <c r="U47" s="79">
        <f t="shared" si="11"/>
        <v>0</v>
      </c>
      <c r="V47" s="66"/>
      <c r="W47" s="79"/>
      <c r="X47" s="68"/>
      <c r="Y47" s="79"/>
      <c r="Z47" s="68"/>
      <c r="AA47" s="67"/>
      <c r="AB47" s="68"/>
      <c r="AC47" s="70"/>
      <c r="AD47" s="68"/>
      <c r="AE47" s="67"/>
      <c r="AF47" s="68"/>
      <c r="AG47" s="67"/>
      <c r="AH47" s="80"/>
      <c r="AI47" s="68"/>
      <c r="AJ47" s="67">
        <f t="shared" si="12"/>
        <v>0</v>
      </c>
      <c r="AK47" s="66"/>
      <c r="AL47" s="67"/>
      <c r="AM47" s="68"/>
      <c r="AN47" s="67"/>
      <c r="AO47" s="67"/>
      <c r="AP47" s="67"/>
      <c r="AQ47" s="70"/>
      <c r="AR47" s="225"/>
      <c r="AS47" s="70"/>
      <c r="AT47" s="69"/>
    </row>
    <row r="48" spans="1:46" ht="36.75" customHeight="1" hidden="1">
      <c r="A48" s="269" t="s">
        <v>66</v>
      </c>
      <c r="B48" s="194" t="s">
        <v>67</v>
      </c>
      <c r="C48" s="84"/>
      <c r="D48" s="55"/>
      <c r="E48" s="55"/>
      <c r="F48" s="55"/>
      <c r="G48" s="55"/>
      <c r="H48" s="55"/>
      <c r="I48" s="57"/>
      <c r="J48" s="84"/>
      <c r="K48" s="57"/>
      <c r="L48" s="59"/>
      <c r="M48" s="59"/>
      <c r="N48" s="59"/>
      <c r="O48" s="61"/>
      <c r="P48" s="62"/>
      <c r="Q48" s="61"/>
      <c r="R48" s="62"/>
      <c r="S48" s="78"/>
      <c r="T48" s="64"/>
      <c r="U48" s="79">
        <f t="shared" si="11"/>
        <v>0</v>
      </c>
      <c r="V48" s="66"/>
      <c r="W48" s="79"/>
      <c r="X48" s="68"/>
      <c r="Y48" s="79"/>
      <c r="Z48" s="68"/>
      <c r="AA48" s="67"/>
      <c r="AB48" s="68"/>
      <c r="AC48" s="70"/>
      <c r="AD48" s="68"/>
      <c r="AE48" s="67"/>
      <c r="AF48" s="68"/>
      <c r="AG48" s="67"/>
      <c r="AH48" s="80"/>
      <c r="AI48" s="68"/>
      <c r="AJ48" s="67">
        <f t="shared" si="12"/>
        <v>0</v>
      </c>
      <c r="AK48" s="66"/>
      <c r="AL48" s="67"/>
      <c r="AM48" s="68"/>
      <c r="AN48" s="67"/>
      <c r="AO48" s="67"/>
      <c r="AP48" s="67"/>
      <c r="AQ48" s="70"/>
      <c r="AR48" s="225"/>
      <c r="AS48" s="70"/>
      <c r="AT48" s="69"/>
    </row>
    <row r="49" spans="1:46" ht="15.75" customHeight="1" hidden="1">
      <c r="A49" s="269"/>
      <c r="B49" s="195"/>
      <c r="C49" s="84"/>
      <c r="D49" s="55"/>
      <c r="E49" s="55"/>
      <c r="F49" s="55"/>
      <c r="G49" s="55"/>
      <c r="H49" s="55"/>
      <c r="I49" s="57"/>
      <c r="J49" s="84"/>
      <c r="K49" s="57"/>
      <c r="L49" s="59"/>
      <c r="M49" s="59"/>
      <c r="N49" s="59"/>
      <c r="O49" s="61"/>
      <c r="P49" s="62"/>
      <c r="Q49" s="61"/>
      <c r="R49" s="62"/>
      <c r="S49" s="78"/>
      <c r="T49" s="64"/>
      <c r="U49" s="79"/>
      <c r="V49" s="66"/>
      <c r="W49" s="79"/>
      <c r="X49" s="68"/>
      <c r="Y49" s="79"/>
      <c r="Z49" s="68"/>
      <c r="AA49" s="67"/>
      <c r="AB49" s="68"/>
      <c r="AC49" s="70"/>
      <c r="AD49" s="68"/>
      <c r="AE49" s="67"/>
      <c r="AF49" s="68"/>
      <c r="AG49" s="67"/>
      <c r="AH49" s="80"/>
      <c r="AI49" s="68"/>
      <c r="AJ49" s="67"/>
      <c r="AK49" s="66"/>
      <c r="AL49" s="67"/>
      <c r="AM49" s="68"/>
      <c r="AN49" s="67"/>
      <c r="AO49" s="67"/>
      <c r="AP49" s="67"/>
      <c r="AQ49" s="70"/>
      <c r="AR49" s="225"/>
      <c r="AS49" s="70"/>
      <c r="AT49" s="69"/>
    </row>
    <row r="50" spans="1:46" ht="15.75" customHeight="1" hidden="1">
      <c r="A50" s="269" t="s">
        <v>68</v>
      </c>
      <c r="B50" s="194" t="s">
        <v>69</v>
      </c>
      <c r="C50" s="84">
        <f>66670.4-775.2+927</f>
        <v>66822.2</v>
      </c>
      <c r="D50" s="76"/>
      <c r="E50" s="55"/>
      <c r="F50" s="55"/>
      <c r="G50" s="55"/>
      <c r="H50" s="55"/>
      <c r="I50" s="57"/>
      <c r="J50" s="77">
        <v>45</v>
      </c>
      <c r="K50" s="57">
        <f>I50-C50</f>
        <v>-66822.2</v>
      </c>
      <c r="L50" s="59">
        <v>30939.1</v>
      </c>
      <c r="M50" s="62">
        <v>45</v>
      </c>
      <c r="N50" s="59">
        <v>13922.6</v>
      </c>
      <c r="O50" s="61">
        <v>68660</v>
      </c>
      <c r="P50" s="62">
        <v>90</v>
      </c>
      <c r="Q50" s="61">
        <f>O50*P50/100</f>
        <v>61794</v>
      </c>
      <c r="R50" s="62">
        <v>90</v>
      </c>
      <c r="S50" s="78">
        <f>O50*P50/100</f>
        <v>61794</v>
      </c>
      <c r="T50" s="64"/>
      <c r="U50" s="79">
        <f>W50+Y50+AA50+AC50+AE50+AG50+AJ50+AL50+AN50</f>
        <v>0</v>
      </c>
      <c r="V50" s="66"/>
      <c r="W50" s="79">
        <f>V50*T50/100</f>
        <v>0</v>
      </c>
      <c r="X50" s="68"/>
      <c r="Y50" s="79">
        <f>X50*T50/100</f>
        <v>0</v>
      </c>
      <c r="Z50" s="68"/>
      <c r="AA50" s="67">
        <f>Z50*T50/100</f>
        <v>0</v>
      </c>
      <c r="AB50" s="68"/>
      <c r="AC50" s="70">
        <f>AB50*T50/100</f>
        <v>0</v>
      </c>
      <c r="AD50" s="68"/>
      <c r="AE50" s="67">
        <f>AD50*T50/100</f>
        <v>0</v>
      </c>
      <c r="AF50" s="68"/>
      <c r="AG50" s="67">
        <f>AF50*T50/100</f>
        <v>0</v>
      </c>
      <c r="AH50" s="80"/>
      <c r="AI50" s="68"/>
      <c r="AJ50" s="67">
        <f>AI50*T50/100</f>
        <v>0</v>
      </c>
      <c r="AK50" s="66"/>
      <c r="AL50" s="67"/>
      <c r="AM50" s="68"/>
      <c r="AN50" s="67">
        <f>AM50*T50/100</f>
        <v>0</v>
      </c>
      <c r="AO50" s="67"/>
      <c r="AP50" s="67"/>
      <c r="AQ50" s="70"/>
      <c r="AR50" s="225"/>
      <c r="AS50" s="70"/>
      <c r="AT50" s="69"/>
    </row>
    <row r="51" spans="1:46" ht="15.75" customHeight="1" hidden="1">
      <c r="A51" s="269"/>
      <c r="B51" s="195"/>
      <c r="C51" s="84"/>
      <c r="D51" s="55"/>
      <c r="E51" s="55"/>
      <c r="F51" s="55"/>
      <c r="G51" s="55"/>
      <c r="H51" s="55"/>
      <c r="I51" s="57"/>
      <c r="J51" s="84"/>
      <c r="K51" s="57"/>
      <c r="L51" s="59"/>
      <c r="M51" s="62"/>
      <c r="N51" s="59"/>
      <c r="O51" s="61"/>
      <c r="P51" s="62"/>
      <c r="Q51" s="61"/>
      <c r="R51" s="62"/>
      <c r="S51" s="78"/>
      <c r="T51" s="64"/>
      <c r="U51" s="79"/>
      <c r="V51" s="66"/>
      <c r="W51" s="79"/>
      <c r="X51" s="68"/>
      <c r="Y51" s="79"/>
      <c r="Z51" s="68"/>
      <c r="AA51" s="67"/>
      <c r="AB51" s="68"/>
      <c r="AC51" s="70"/>
      <c r="AD51" s="68"/>
      <c r="AE51" s="67"/>
      <c r="AF51" s="68"/>
      <c r="AG51" s="67"/>
      <c r="AH51" s="80"/>
      <c r="AI51" s="68"/>
      <c r="AJ51" s="67"/>
      <c r="AK51" s="66"/>
      <c r="AL51" s="67"/>
      <c r="AM51" s="68"/>
      <c r="AN51" s="67"/>
      <c r="AO51" s="67"/>
      <c r="AP51" s="67"/>
      <c r="AQ51" s="70"/>
      <c r="AR51" s="225"/>
      <c r="AS51" s="70"/>
      <c r="AT51" s="69"/>
    </row>
    <row r="52" spans="1:46" ht="15.75" customHeight="1" hidden="1">
      <c r="A52" s="416" t="s">
        <v>70</v>
      </c>
      <c r="B52" s="418" t="s">
        <v>71</v>
      </c>
      <c r="C52" s="84"/>
      <c r="D52" s="55"/>
      <c r="E52" s="55"/>
      <c r="F52" s="55"/>
      <c r="G52" s="55"/>
      <c r="H52" s="55"/>
      <c r="I52" s="57"/>
      <c r="J52" s="84"/>
      <c r="K52" s="57">
        <f>I52-C52</f>
        <v>0</v>
      </c>
      <c r="L52" s="59"/>
      <c r="M52" s="62"/>
      <c r="N52" s="59"/>
      <c r="O52" s="420">
        <v>19921</v>
      </c>
      <c r="P52" s="422">
        <v>90</v>
      </c>
      <c r="Q52" s="420">
        <f>O52*P52/100</f>
        <v>17928.9</v>
      </c>
      <c r="R52" s="422">
        <v>90</v>
      </c>
      <c r="S52" s="424">
        <f>O52*P52/100</f>
        <v>17928.9</v>
      </c>
      <c r="T52" s="426"/>
      <c r="U52" s="427">
        <f>W52+Y52+AA52+AC52+AE52+AG52+AJ52+AL52+AN52</f>
        <v>0</v>
      </c>
      <c r="V52" s="429"/>
      <c r="W52" s="427">
        <f>V52*T52/100</f>
        <v>0</v>
      </c>
      <c r="X52" s="430"/>
      <c r="Y52" s="427">
        <f>X52*T52/100</f>
        <v>0</v>
      </c>
      <c r="Z52" s="430"/>
      <c r="AA52" s="431">
        <f>Z52*T52/100</f>
        <v>0</v>
      </c>
      <c r="AB52" s="430"/>
      <c r="AC52" s="433">
        <f>AB52*T52/100</f>
        <v>0</v>
      </c>
      <c r="AD52" s="430"/>
      <c r="AE52" s="431">
        <f>AD52*T52/100</f>
        <v>0</v>
      </c>
      <c r="AF52" s="430"/>
      <c r="AG52" s="431">
        <f>AF52*T52/100</f>
        <v>0</v>
      </c>
      <c r="AH52" s="89"/>
      <c r="AI52" s="430"/>
      <c r="AJ52" s="431">
        <f>AI52*T52/100</f>
        <v>0</v>
      </c>
      <c r="AK52" s="429"/>
      <c r="AL52" s="431"/>
      <c r="AM52" s="430"/>
      <c r="AN52" s="431">
        <f>AM52*T52/100</f>
        <v>0</v>
      </c>
      <c r="AO52" s="431"/>
      <c r="AP52" s="431"/>
      <c r="AQ52" s="443"/>
      <c r="AR52" s="438"/>
      <c r="AS52" s="433"/>
      <c r="AT52" s="69"/>
    </row>
    <row r="53" spans="1:46" ht="22.5" customHeight="1" hidden="1">
      <c r="A53" s="417"/>
      <c r="B53" s="419"/>
      <c r="C53" s="84">
        <v>7206.3</v>
      </c>
      <c r="D53" s="76"/>
      <c r="E53" s="55"/>
      <c r="F53" s="55"/>
      <c r="G53" s="55"/>
      <c r="H53" s="55"/>
      <c r="I53" s="57"/>
      <c r="J53" s="77">
        <v>45</v>
      </c>
      <c r="K53" s="57">
        <f>I53-C53</f>
        <v>-7206.3</v>
      </c>
      <c r="L53" s="59">
        <v>18814.7</v>
      </c>
      <c r="M53" s="62">
        <v>45</v>
      </c>
      <c r="N53" s="59">
        <v>8466.6</v>
      </c>
      <c r="O53" s="421"/>
      <c r="P53" s="423"/>
      <c r="Q53" s="421"/>
      <c r="R53" s="423"/>
      <c r="S53" s="425"/>
      <c r="T53" s="426"/>
      <c r="U53" s="428"/>
      <c r="V53" s="429"/>
      <c r="W53" s="428"/>
      <c r="X53" s="430"/>
      <c r="Y53" s="428"/>
      <c r="Z53" s="430"/>
      <c r="AA53" s="432"/>
      <c r="AB53" s="430"/>
      <c r="AC53" s="434"/>
      <c r="AD53" s="430"/>
      <c r="AE53" s="432"/>
      <c r="AF53" s="430"/>
      <c r="AG53" s="432"/>
      <c r="AH53" s="96"/>
      <c r="AI53" s="430"/>
      <c r="AJ53" s="432"/>
      <c r="AK53" s="429"/>
      <c r="AL53" s="432"/>
      <c r="AM53" s="430"/>
      <c r="AN53" s="432"/>
      <c r="AO53" s="432"/>
      <c r="AP53" s="432"/>
      <c r="AQ53" s="444"/>
      <c r="AR53" s="439"/>
      <c r="AS53" s="434"/>
      <c r="AT53" s="69"/>
    </row>
    <row r="54" spans="1:46" ht="11.25" customHeight="1" hidden="1">
      <c r="A54" s="270"/>
      <c r="B54" s="183"/>
      <c r="C54" s="84"/>
      <c r="D54" s="76"/>
      <c r="E54" s="55"/>
      <c r="F54" s="55"/>
      <c r="G54" s="55"/>
      <c r="H54" s="55"/>
      <c r="I54" s="57"/>
      <c r="J54" s="77"/>
      <c r="K54" s="57"/>
      <c r="L54" s="59"/>
      <c r="M54" s="62"/>
      <c r="N54" s="59"/>
      <c r="O54" s="90"/>
      <c r="P54" s="91"/>
      <c r="Q54" s="90"/>
      <c r="R54" s="91"/>
      <c r="S54" s="92"/>
      <c r="T54" s="85"/>
      <c r="U54" s="88"/>
      <c r="V54" s="86"/>
      <c r="W54" s="93"/>
      <c r="X54" s="87"/>
      <c r="Y54" s="93"/>
      <c r="Z54" s="87"/>
      <c r="AA54" s="94"/>
      <c r="AB54" s="87"/>
      <c r="AC54" s="95"/>
      <c r="AD54" s="87"/>
      <c r="AE54" s="94"/>
      <c r="AF54" s="87"/>
      <c r="AG54" s="94"/>
      <c r="AH54" s="96"/>
      <c r="AI54" s="87"/>
      <c r="AJ54" s="94"/>
      <c r="AK54" s="86"/>
      <c r="AL54" s="94"/>
      <c r="AM54" s="87"/>
      <c r="AN54" s="94"/>
      <c r="AO54" s="94"/>
      <c r="AP54" s="94"/>
      <c r="AQ54" s="95"/>
      <c r="AR54" s="249"/>
      <c r="AS54" s="95"/>
      <c r="AT54" s="69"/>
    </row>
    <row r="55" spans="1:46" ht="22.5" customHeight="1">
      <c r="A55" s="270" t="s">
        <v>72</v>
      </c>
      <c r="B55" s="183" t="s">
        <v>73</v>
      </c>
      <c r="C55" s="84"/>
      <c r="D55" s="76"/>
      <c r="E55" s="55"/>
      <c r="F55" s="55"/>
      <c r="G55" s="55"/>
      <c r="H55" s="55"/>
      <c r="I55" s="57"/>
      <c r="J55" s="77"/>
      <c r="K55" s="57"/>
      <c r="L55" s="59"/>
      <c r="M55" s="62"/>
      <c r="N55" s="59"/>
      <c r="O55" s="90">
        <v>8</v>
      </c>
      <c r="P55" s="91">
        <v>90</v>
      </c>
      <c r="Q55" s="90"/>
      <c r="R55" s="91">
        <v>60</v>
      </c>
      <c r="S55" s="92">
        <f>O55*P55/100</f>
        <v>7.2</v>
      </c>
      <c r="T55" s="85">
        <v>30</v>
      </c>
      <c r="U55" s="88">
        <f>W55+Y55+AA55+AC55+AE55+AG55+AJ55+AL55+AN55</f>
        <v>2.4</v>
      </c>
      <c r="V55" s="86"/>
      <c r="W55" s="79">
        <v>2.4</v>
      </c>
      <c r="X55" s="87"/>
      <c r="Y55" s="93"/>
      <c r="Z55" s="87"/>
      <c r="AA55" s="94"/>
      <c r="AB55" s="87"/>
      <c r="AC55" s="95"/>
      <c r="AD55" s="87"/>
      <c r="AE55" s="94"/>
      <c r="AF55" s="87"/>
      <c r="AG55" s="94"/>
      <c r="AH55" s="96"/>
      <c r="AI55" s="87"/>
      <c r="AJ55" s="94"/>
      <c r="AK55" s="86"/>
      <c r="AL55" s="94"/>
      <c r="AM55" s="87"/>
      <c r="AN55" s="94"/>
      <c r="AO55" s="94"/>
      <c r="AP55" s="94"/>
      <c r="AQ55" s="95"/>
      <c r="AR55" s="249"/>
      <c r="AS55" s="95"/>
      <c r="AT55" s="69"/>
    </row>
    <row r="56" spans="1:46" ht="11.25" customHeight="1" hidden="1">
      <c r="A56" s="270"/>
      <c r="B56" s="183"/>
      <c r="C56" s="84"/>
      <c r="D56" s="76"/>
      <c r="E56" s="55"/>
      <c r="F56" s="55"/>
      <c r="G56" s="55"/>
      <c r="H56" s="55"/>
      <c r="I56" s="57"/>
      <c r="J56" s="77"/>
      <c r="K56" s="57"/>
      <c r="L56" s="59"/>
      <c r="M56" s="62"/>
      <c r="N56" s="59"/>
      <c r="O56" s="90"/>
      <c r="P56" s="91"/>
      <c r="Q56" s="90"/>
      <c r="R56" s="91"/>
      <c r="S56" s="92"/>
      <c r="T56" s="85"/>
      <c r="U56" s="93"/>
      <c r="V56" s="86"/>
      <c r="W56" s="93"/>
      <c r="X56" s="87"/>
      <c r="Y56" s="93"/>
      <c r="Z56" s="87"/>
      <c r="AA56" s="94"/>
      <c r="AB56" s="87"/>
      <c r="AC56" s="95"/>
      <c r="AD56" s="87"/>
      <c r="AE56" s="94"/>
      <c r="AF56" s="87"/>
      <c r="AG56" s="94"/>
      <c r="AH56" s="96"/>
      <c r="AI56" s="87"/>
      <c r="AJ56" s="94"/>
      <c r="AK56" s="86"/>
      <c r="AL56" s="94"/>
      <c r="AM56" s="87"/>
      <c r="AN56" s="94"/>
      <c r="AO56" s="94"/>
      <c r="AP56" s="94"/>
      <c r="AQ56" s="95"/>
      <c r="AR56" s="249"/>
      <c r="AS56" s="95"/>
      <c r="AT56" s="69"/>
    </row>
    <row r="57" spans="1:46" ht="22.5" customHeight="1" hidden="1">
      <c r="A57" s="270"/>
      <c r="B57" s="202" t="s">
        <v>74</v>
      </c>
      <c r="C57" s="84"/>
      <c r="D57" s="76"/>
      <c r="E57" s="55"/>
      <c r="F57" s="55"/>
      <c r="G57" s="55"/>
      <c r="H57" s="55"/>
      <c r="I57" s="57"/>
      <c r="J57" s="77"/>
      <c r="K57" s="57"/>
      <c r="L57" s="59"/>
      <c r="M57" s="62"/>
      <c r="N57" s="59"/>
      <c r="O57" s="90"/>
      <c r="P57" s="91"/>
      <c r="Q57" s="90"/>
      <c r="R57" s="91"/>
      <c r="S57" s="92"/>
      <c r="T57" s="85"/>
      <c r="U57" s="93"/>
      <c r="V57" s="86"/>
      <c r="W57" s="93"/>
      <c r="X57" s="87"/>
      <c r="Y57" s="93"/>
      <c r="Z57" s="87"/>
      <c r="AA57" s="94"/>
      <c r="AB57" s="87"/>
      <c r="AC57" s="95"/>
      <c r="AD57" s="87"/>
      <c r="AE57" s="94"/>
      <c r="AF57" s="87"/>
      <c r="AG57" s="94"/>
      <c r="AH57" s="96"/>
      <c r="AI57" s="87"/>
      <c r="AJ57" s="94"/>
      <c r="AK57" s="86"/>
      <c r="AL57" s="94"/>
      <c r="AM57" s="87"/>
      <c r="AN57" s="94"/>
      <c r="AO57" s="94"/>
      <c r="AP57" s="94"/>
      <c r="AQ57" s="95"/>
      <c r="AR57" s="249"/>
      <c r="AS57" s="95"/>
      <c r="AT57" s="69"/>
    </row>
    <row r="58" spans="1:46" ht="15.75" customHeight="1" hidden="1">
      <c r="A58" s="269"/>
      <c r="B58" s="193"/>
      <c r="C58" s="84"/>
      <c r="D58" s="76"/>
      <c r="E58" s="55"/>
      <c r="F58" s="55"/>
      <c r="G58" s="55"/>
      <c r="H58" s="55"/>
      <c r="I58" s="57"/>
      <c r="J58" s="77"/>
      <c r="K58" s="57"/>
      <c r="L58" s="59"/>
      <c r="M58" s="62"/>
      <c r="N58" s="59"/>
      <c r="O58" s="61"/>
      <c r="P58" s="62"/>
      <c r="Q58" s="61"/>
      <c r="R58" s="62"/>
      <c r="S58" s="78"/>
      <c r="T58" s="64"/>
      <c r="U58" s="79"/>
      <c r="V58" s="66"/>
      <c r="W58" s="79"/>
      <c r="X58" s="68"/>
      <c r="Y58" s="79"/>
      <c r="Z58" s="68"/>
      <c r="AA58" s="67"/>
      <c r="AB58" s="68"/>
      <c r="AC58" s="70"/>
      <c r="AD58" s="68"/>
      <c r="AE58" s="67"/>
      <c r="AF58" s="68"/>
      <c r="AG58" s="67"/>
      <c r="AH58" s="80"/>
      <c r="AI58" s="68"/>
      <c r="AJ58" s="67"/>
      <c r="AK58" s="66"/>
      <c r="AL58" s="67"/>
      <c r="AM58" s="68"/>
      <c r="AN58" s="67"/>
      <c r="AO58" s="67"/>
      <c r="AP58" s="67"/>
      <c r="AQ58" s="70"/>
      <c r="AR58" s="225"/>
      <c r="AS58" s="70"/>
      <c r="AT58" s="69"/>
    </row>
    <row r="59" spans="1:46" ht="15.75" customHeight="1" hidden="1">
      <c r="A59" s="269" t="s">
        <v>75</v>
      </c>
      <c r="B59" s="194" t="s">
        <v>76</v>
      </c>
      <c r="C59" s="84">
        <v>1500</v>
      </c>
      <c r="D59" s="76"/>
      <c r="E59" s="55"/>
      <c r="F59" s="55"/>
      <c r="G59" s="55"/>
      <c r="H59" s="55"/>
      <c r="I59" s="57"/>
      <c r="J59" s="77">
        <v>100</v>
      </c>
      <c r="K59" s="57">
        <f>I59-C59</f>
        <v>-1500</v>
      </c>
      <c r="L59" s="59">
        <v>1090</v>
      </c>
      <c r="M59" s="62">
        <v>100</v>
      </c>
      <c r="N59" s="59">
        <v>1090</v>
      </c>
      <c r="O59" s="61">
        <v>5000</v>
      </c>
      <c r="P59" s="62">
        <v>100</v>
      </c>
      <c r="Q59" s="61">
        <f>O59*P59/100</f>
        <v>5000</v>
      </c>
      <c r="R59" s="62">
        <v>100</v>
      </c>
      <c r="S59" s="78">
        <f>O59*P59/100</f>
        <v>5000</v>
      </c>
      <c r="T59" s="64"/>
      <c r="U59" s="79">
        <f>W59+Y59+AA59+AC59+AE59+AG59+AJ59+AL59+AN59</f>
        <v>0</v>
      </c>
      <c r="V59" s="66"/>
      <c r="W59" s="79">
        <f>V59*T59/100</f>
        <v>0</v>
      </c>
      <c r="X59" s="68"/>
      <c r="Y59" s="79">
        <f>X59*T59/100</f>
        <v>0</v>
      </c>
      <c r="Z59" s="68"/>
      <c r="AA59" s="67">
        <f>Z59*T59/100</f>
        <v>0</v>
      </c>
      <c r="AB59" s="68"/>
      <c r="AC59" s="70">
        <f>AB59*T59/100</f>
        <v>0</v>
      </c>
      <c r="AD59" s="68"/>
      <c r="AE59" s="67">
        <f>AD59*T59/100</f>
        <v>0</v>
      </c>
      <c r="AF59" s="68"/>
      <c r="AG59" s="67">
        <f>AF59*T59/100</f>
        <v>0</v>
      </c>
      <c r="AH59" s="80"/>
      <c r="AI59" s="68"/>
      <c r="AJ59" s="67">
        <f>AI59*T59/100</f>
        <v>0</v>
      </c>
      <c r="AK59" s="66"/>
      <c r="AL59" s="67"/>
      <c r="AM59" s="68"/>
      <c r="AN59" s="67">
        <f>AM59*T59/100</f>
        <v>0</v>
      </c>
      <c r="AO59" s="67"/>
      <c r="AP59" s="67"/>
      <c r="AQ59" s="70"/>
      <c r="AR59" s="225"/>
      <c r="AS59" s="70"/>
      <c r="AT59" s="69"/>
    </row>
    <row r="60" spans="1:46" ht="15.75" customHeight="1" hidden="1">
      <c r="A60" s="269"/>
      <c r="B60" s="200"/>
      <c r="C60" s="84"/>
      <c r="D60" s="56"/>
      <c r="E60" s="55"/>
      <c r="F60" s="55"/>
      <c r="G60" s="55"/>
      <c r="H60" s="55"/>
      <c r="I60" s="57"/>
      <c r="J60" s="58"/>
      <c r="K60" s="57"/>
      <c r="L60" s="59"/>
      <c r="M60" s="62"/>
      <c r="N60" s="59"/>
      <c r="O60" s="61"/>
      <c r="P60" s="62"/>
      <c r="Q60" s="61"/>
      <c r="R60" s="62"/>
      <c r="S60" s="78"/>
      <c r="T60" s="64"/>
      <c r="U60" s="79"/>
      <c r="V60" s="66"/>
      <c r="W60" s="79"/>
      <c r="X60" s="68"/>
      <c r="Y60" s="79"/>
      <c r="Z60" s="68"/>
      <c r="AA60" s="67"/>
      <c r="AB60" s="68"/>
      <c r="AC60" s="70"/>
      <c r="AD60" s="68"/>
      <c r="AE60" s="67"/>
      <c r="AF60" s="68"/>
      <c r="AG60" s="67"/>
      <c r="AH60" s="80"/>
      <c r="AI60" s="68"/>
      <c r="AJ60" s="67"/>
      <c r="AK60" s="66"/>
      <c r="AL60" s="67"/>
      <c r="AM60" s="68"/>
      <c r="AN60" s="67"/>
      <c r="AO60" s="67"/>
      <c r="AP60" s="67"/>
      <c r="AQ60" s="70"/>
      <c r="AR60" s="225"/>
      <c r="AS60" s="70"/>
      <c r="AT60" s="69"/>
    </row>
    <row r="61" spans="1:46" ht="15.75">
      <c r="A61" s="269"/>
      <c r="B61" s="200" t="s">
        <v>77</v>
      </c>
      <c r="C61" s="84"/>
      <c r="D61" s="56"/>
      <c r="E61" s="55"/>
      <c r="F61" s="55"/>
      <c r="G61" s="55"/>
      <c r="H61" s="55"/>
      <c r="I61" s="57"/>
      <c r="J61" s="58"/>
      <c r="K61" s="57"/>
      <c r="L61" s="59"/>
      <c r="M61" s="62"/>
      <c r="N61" s="59"/>
      <c r="O61" s="61"/>
      <c r="P61" s="62"/>
      <c r="Q61" s="61"/>
      <c r="R61" s="62"/>
      <c r="S61" s="78"/>
      <c r="T61" s="64"/>
      <c r="U61" s="79"/>
      <c r="V61" s="66"/>
      <c r="W61" s="79"/>
      <c r="X61" s="68"/>
      <c r="Y61" s="79"/>
      <c r="Z61" s="68"/>
      <c r="AA61" s="67"/>
      <c r="AB61" s="68"/>
      <c r="AC61" s="70"/>
      <c r="AD61" s="68"/>
      <c r="AE61" s="67"/>
      <c r="AF61" s="68"/>
      <c r="AG61" s="67"/>
      <c r="AH61" s="80"/>
      <c r="AI61" s="68"/>
      <c r="AJ61" s="67"/>
      <c r="AK61" s="66"/>
      <c r="AL61" s="67"/>
      <c r="AM61" s="68"/>
      <c r="AN61" s="67"/>
      <c r="AO61" s="67"/>
      <c r="AP61" s="67"/>
      <c r="AQ61" s="70"/>
      <c r="AR61" s="225"/>
      <c r="AS61" s="70"/>
      <c r="AT61" s="69"/>
    </row>
    <row r="62" spans="1:46" ht="15.75">
      <c r="A62" s="269" t="s">
        <v>169</v>
      </c>
      <c r="B62" s="193" t="s">
        <v>78</v>
      </c>
      <c r="C62" s="84">
        <v>3898</v>
      </c>
      <c r="D62" s="76"/>
      <c r="E62" s="55"/>
      <c r="F62" s="55"/>
      <c r="G62" s="55"/>
      <c r="H62" s="55"/>
      <c r="I62" s="57"/>
      <c r="J62" s="77">
        <v>100</v>
      </c>
      <c r="K62" s="57">
        <f>I62-C62</f>
        <v>-3898</v>
      </c>
      <c r="L62" s="59">
        <v>4115</v>
      </c>
      <c r="M62" s="62">
        <v>100</v>
      </c>
      <c r="N62" s="59">
        <v>4115</v>
      </c>
      <c r="O62" s="61">
        <v>4352.9</v>
      </c>
      <c r="P62" s="62"/>
      <c r="Q62" s="61">
        <f>O62*P62/100</f>
        <v>0</v>
      </c>
      <c r="R62" s="62"/>
      <c r="S62" s="78">
        <f aca="true" t="shared" si="13" ref="S62:S69">O62*P62/100</f>
        <v>0</v>
      </c>
      <c r="T62" s="64">
        <v>100</v>
      </c>
      <c r="U62" s="79">
        <f aca="true" t="shared" si="14" ref="U62:U69">W62+Y62+AA62+AC62+AE62+AG62+AJ62+AL62+AN62</f>
        <v>228352.9</v>
      </c>
      <c r="V62" s="66">
        <v>3793.1</v>
      </c>
      <c r="W62" s="79">
        <f aca="true" t="shared" si="15" ref="W62:W69">V62*T62/100</f>
        <v>3793.1</v>
      </c>
      <c r="X62" s="68">
        <v>448</v>
      </c>
      <c r="Y62" s="79">
        <f aca="true" t="shared" si="16" ref="Y62:Y69">X62*T62/100</f>
        <v>448</v>
      </c>
      <c r="Z62" s="68">
        <v>30.7</v>
      </c>
      <c r="AA62" s="67">
        <f aca="true" t="shared" si="17" ref="AA62:AA69">Z62*T62/100</f>
        <v>30.7</v>
      </c>
      <c r="AB62" s="68">
        <v>31.9</v>
      </c>
      <c r="AC62" s="70">
        <f aca="true" t="shared" si="18" ref="AC62:AC69">AB62*T62/100</f>
        <v>31.9</v>
      </c>
      <c r="AD62" s="68">
        <v>34.6</v>
      </c>
      <c r="AE62" s="67">
        <f aca="true" t="shared" si="19" ref="AE62:AE69">AD62*T62/100</f>
        <v>34.6</v>
      </c>
      <c r="AF62" s="68">
        <v>8.1</v>
      </c>
      <c r="AG62" s="67">
        <f aca="true" t="shared" si="20" ref="AG62:AG69">AF62*T62/100</f>
        <v>8.1</v>
      </c>
      <c r="AH62" s="80"/>
      <c r="AI62" s="68">
        <v>6.4</v>
      </c>
      <c r="AJ62" s="67">
        <f aca="true" t="shared" si="21" ref="AJ62:AJ69">AI62*T62/100</f>
        <v>6.4</v>
      </c>
      <c r="AK62" s="66">
        <v>0.03</v>
      </c>
      <c r="AL62" s="203">
        <v>224000</v>
      </c>
      <c r="AM62" s="68">
        <v>0.1</v>
      </c>
      <c r="AN62" s="67">
        <f aca="true" t="shared" si="22" ref="AN62:AN69">AM62*T62/100</f>
        <v>0.1</v>
      </c>
      <c r="AO62" s="203">
        <v>39057.4</v>
      </c>
      <c r="AP62" s="203">
        <f>AO62-AL62</f>
        <v>-184942.6</v>
      </c>
      <c r="AQ62" s="97">
        <v>461368</v>
      </c>
      <c r="AR62" s="250">
        <v>448000</v>
      </c>
      <c r="AS62" s="97"/>
      <c r="AT62" s="278">
        <f>AQ62+AS62</f>
        <v>461368</v>
      </c>
    </row>
    <row r="63" spans="1:46" ht="12.75" customHeight="1" hidden="1">
      <c r="A63" s="269"/>
      <c r="B63" s="193"/>
      <c r="C63" s="110"/>
      <c r="D63" s="74"/>
      <c r="E63" s="73"/>
      <c r="F63" s="73"/>
      <c r="G63" s="73"/>
      <c r="H63" s="73"/>
      <c r="I63" s="57"/>
      <c r="J63" s="75"/>
      <c r="K63" s="57"/>
      <c r="L63" s="59"/>
      <c r="M63" s="62"/>
      <c r="N63" s="59"/>
      <c r="O63" s="61"/>
      <c r="P63" s="62"/>
      <c r="Q63" s="61"/>
      <c r="R63" s="62"/>
      <c r="S63" s="78">
        <f t="shared" si="13"/>
        <v>0</v>
      </c>
      <c r="T63" s="64"/>
      <c r="U63" s="79">
        <f t="shared" si="14"/>
        <v>0</v>
      </c>
      <c r="V63" s="66"/>
      <c r="W63" s="79">
        <f t="shared" si="15"/>
        <v>0</v>
      </c>
      <c r="X63" s="68"/>
      <c r="Y63" s="79">
        <f t="shared" si="16"/>
        <v>0</v>
      </c>
      <c r="Z63" s="68"/>
      <c r="AA63" s="67">
        <f t="shared" si="17"/>
        <v>0</v>
      </c>
      <c r="AB63" s="68"/>
      <c r="AC63" s="70">
        <f t="shared" si="18"/>
        <v>0</v>
      </c>
      <c r="AD63" s="68"/>
      <c r="AE63" s="67">
        <f t="shared" si="19"/>
        <v>0</v>
      </c>
      <c r="AF63" s="68"/>
      <c r="AG63" s="67">
        <f t="shared" si="20"/>
        <v>0</v>
      </c>
      <c r="AH63" s="80"/>
      <c r="AI63" s="68"/>
      <c r="AJ63" s="67">
        <f t="shared" si="21"/>
        <v>0</v>
      </c>
      <c r="AK63" s="66"/>
      <c r="AL63" s="67"/>
      <c r="AM63" s="68"/>
      <c r="AN63" s="67">
        <f t="shared" si="22"/>
        <v>0</v>
      </c>
      <c r="AO63" s="67"/>
      <c r="AP63" s="203">
        <f aca="true" t="shared" si="23" ref="AP63:AP70">AL63-AO63</f>
        <v>0</v>
      </c>
      <c r="AQ63" s="70"/>
      <c r="AR63" s="225"/>
      <c r="AS63" s="97">
        <f aca="true" t="shared" si="24" ref="AS63:AS70">AR63-AQ63</f>
        <v>0</v>
      </c>
      <c r="AT63" s="278">
        <f aca="true" t="shared" si="25" ref="AT63:AT71">AQ63+AS63</f>
        <v>0</v>
      </c>
    </row>
    <row r="64" spans="1:46" ht="12.75" customHeight="1" hidden="1">
      <c r="A64" s="269"/>
      <c r="B64" s="193"/>
      <c r="C64" s="110"/>
      <c r="D64" s="74"/>
      <c r="E64" s="73"/>
      <c r="F64" s="73"/>
      <c r="G64" s="73"/>
      <c r="H64" s="73"/>
      <c r="I64" s="57"/>
      <c r="J64" s="98"/>
      <c r="K64" s="57">
        <f aca="true" t="shared" si="26" ref="K64:K69">I64-C64</f>
        <v>0</v>
      </c>
      <c r="L64" s="59"/>
      <c r="M64" s="62"/>
      <c r="N64" s="59"/>
      <c r="O64" s="61"/>
      <c r="P64" s="62"/>
      <c r="Q64" s="61"/>
      <c r="R64" s="62"/>
      <c r="S64" s="78">
        <f t="shared" si="13"/>
        <v>0</v>
      </c>
      <c r="T64" s="64"/>
      <c r="U64" s="79">
        <f t="shared" si="14"/>
        <v>0</v>
      </c>
      <c r="V64" s="66"/>
      <c r="W64" s="79">
        <f t="shared" si="15"/>
        <v>0</v>
      </c>
      <c r="X64" s="68"/>
      <c r="Y64" s="79">
        <f t="shared" si="16"/>
        <v>0</v>
      </c>
      <c r="Z64" s="68"/>
      <c r="AA64" s="67">
        <f t="shared" si="17"/>
        <v>0</v>
      </c>
      <c r="AB64" s="68"/>
      <c r="AC64" s="70">
        <f t="shared" si="18"/>
        <v>0</v>
      </c>
      <c r="AD64" s="68"/>
      <c r="AE64" s="67">
        <f t="shared" si="19"/>
        <v>0</v>
      </c>
      <c r="AF64" s="68"/>
      <c r="AG64" s="67">
        <f t="shared" si="20"/>
        <v>0</v>
      </c>
      <c r="AH64" s="80"/>
      <c r="AI64" s="68"/>
      <c r="AJ64" s="67">
        <f t="shared" si="21"/>
        <v>0</v>
      </c>
      <c r="AK64" s="66"/>
      <c r="AL64" s="67"/>
      <c r="AM64" s="68"/>
      <c r="AN64" s="67">
        <f t="shared" si="22"/>
        <v>0</v>
      </c>
      <c r="AO64" s="67"/>
      <c r="AP64" s="203">
        <f t="shared" si="23"/>
        <v>0</v>
      </c>
      <c r="AQ64" s="70"/>
      <c r="AR64" s="225"/>
      <c r="AS64" s="97">
        <f t="shared" si="24"/>
        <v>0</v>
      </c>
      <c r="AT64" s="278">
        <f t="shared" si="25"/>
        <v>0</v>
      </c>
    </row>
    <row r="65" spans="1:46" ht="12.75" customHeight="1" hidden="1">
      <c r="A65" s="269" t="s">
        <v>79</v>
      </c>
      <c r="B65" s="193" t="s">
        <v>80</v>
      </c>
      <c r="C65" s="110"/>
      <c r="D65" s="74"/>
      <c r="E65" s="73"/>
      <c r="F65" s="73"/>
      <c r="G65" s="73"/>
      <c r="H65" s="73"/>
      <c r="I65" s="57"/>
      <c r="J65" s="75">
        <v>100</v>
      </c>
      <c r="K65" s="57">
        <f t="shared" si="26"/>
        <v>0</v>
      </c>
      <c r="L65" s="59">
        <v>290</v>
      </c>
      <c r="M65" s="62" t="s">
        <v>46</v>
      </c>
      <c r="N65" s="59">
        <v>290</v>
      </c>
      <c r="O65" s="61"/>
      <c r="P65" s="62"/>
      <c r="Q65" s="61"/>
      <c r="R65" s="62"/>
      <c r="S65" s="78">
        <f t="shared" si="13"/>
        <v>0</v>
      </c>
      <c r="T65" s="64"/>
      <c r="U65" s="79">
        <f t="shared" si="14"/>
        <v>0</v>
      </c>
      <c r="V65" s="66"/>
      <c r="W65" s="79">
        <f t="shared" si="15"/>
        <v>0</v>
      </c>
      <c r="X65" s="68"/>
      <c r="Y65" s="79">
        <f t="shared" si="16"/>
        <v>0</v>
      </c>
      <c r="Z65" s="68"/>
      <c r="AA65" s="67">
        <f t="shared" si="17"/>
        <v>0</v>
      </c>
      <c r="AB65" s="68"/>
      <c r="AC65" s="70">
        <f t="shared" si="18"/>
        <v>0</v>
      </c>
      <c r="AD65" s="68"/>
      <c r="AE65" s="67">
        <f t="shared" si="19"/>
        <v>0</v>
      </c>
      <c r="AF65" s="68"/>
      <c r="AG65" s="67">
        <f t="shared" si="20"/>
        <v>0</v>
      </c>
      <c r="AH65" s="80"/>
      <c r="AI65" s="68"/>
      <c r="AJ65" s="67">
        <f t="shared" si="21"/>
        <v>0</v>
      </c>
      <c r="AK65" s="66"/>
      <c r="AL65" s="67"/>
      <c r="AM65" s="68"/>
      <c r="AN65" s="67">
        <f t="shared" si="22"/>
        <v>0</v>
      </c>
      <c r="AO65" s="67"/>
      <c r="AP65" s="203">
        <f t="shared" si="23"/>
        <v>0</v>
      </c>
      <c r="AQ65" s="70"/>
      <c r="AR65" s="225"/>
      <c r="AS65" s="97">
        <f t="shared" si="24"/>
        <v>0</v>
      </c>
      <c r="AT65" s="278">
        <f t="shared" si="25"/>
        <v>0</v>
      </c>
    </row>
    <row r="66" spans="1:46" ht="12.75" customHeight="1" hidden="1">
      <c r="A66" s="269"/>
      <c r="B66" s="193"/>
      <c r="C66" s="110"/>
      <c r="D66" s="74"/>
      <c r="E66" s="73"/>
      <c r="F66" s="73"/>
      <c r="G66" s="73"/>
      <c r="H66" s="73"/>
      <c r="I66" s="57"/>
      <c r="J66" s="75"/>
      <c r="K66" s="57">
        <f t="shared" si="26"/>
        <v>0</v>
      </c>
      <c r="L66" s="59"/>
      <c r="M66" s="62"/>
      <c r="N66" s="59"/>
      <c r="O66" s="61"/>
      <c r="P66" s="62"/>
      <c r="Q66" s="61"/>
      <c r="R66" s="62"/>
      <c r="S66" s="78">
        <f t="shared" si="13"/>
        <v>0</v>
      </c>
      <c r="T66" s="64"/>
      <c r="U66" s="79">
        <f t="shared" si="14"/>
        <v>0</v>
      </c>
      <c r="V66" s="66"/>
      <c r="W66" s="79">
        <f t="shared" si="15"/>
        <v>0</v>
      </c>
      <c r="X66" s="68"/>
      <c r="Y66" s="79">
        <f t="shared" si="16"/>
        <v>0</v>
      </c>
      <c r="Z66" s="68"/>
      <c r="AA66" s="67">
        <f t="shared" si="17"/>
        <v>0</v>
      </c>
      <c r="AB66" s="68"/>
      <c r="AC66" s="70">
        <f t="shared" si="18"/>
        <v>0</v>
      </c>
      <c r="AD66" s="68"/>
      <c r="AE66" s="67">
        <f t="shared" si="19"/>
        <v>0</v>
      </c>
      <c r="AF66" s="68"/>
      <c r="AG66" s="67">
        <f t="shared" si="20"/>
        <v>0</v>
      </c>
      <c r="AH66" s="80"/>
      <c r="AI66" s="68"/>
      <c r="AJ66" s="67">
        <f t="shared" si="21"/>
        <v>0</v>
      </c>
      <c r="AK66" s="66"/>
      <c r="AL66" s="67"/>
      <c r="AM66" s="68"/>
      <c r="AN66" s="67">
        <f t="shared" si="22"/>
        <v>0</v>
      </c>
      <c r="AO66" s="67"/>
      <c r="AP66" s="203">
        <f t="shared" si="23"/>
        <v>0</v>
      </c>
      <c r="AQ66" s="70"/>
      <c r="AR66" s="225"/>
      <c r="AS66" s="97">
        <f t="shared" si="24"/>
        <v>0</v>
      </c>
      <c r="AT66" s="278">
        <f t="shared" si="25"/>
        <v>0</v>
      </c>
    </row>
    <row r="67" spans="1:46" ht="12.75" customHeight="1" hidden="1">
      <c r="A67" s="269" t="s">
        <v>81</v>
      </c>
      <c r="B67" s="193" t="s">
        <v>82</v>
      </c>
      <c r="C67" s="110"/>
      <c r="D67" s="74"/>
      <c r="E67" s="73"/>
      <c r="F67" s="73"/>
      <c r="G67" s="73"/>
      <c r="H67" s="73"/>
      <c r="I67" s="57"/>
      <c r="J67" s="75">
        <v>100</v>
      </c>
      <c r="K67" s="57">
        <f t="shared" si="26"/>
        <v>0</v>
      </c>
      <c r="L67" s="59">
        <v>1500</v>
      </c>
      <c r="M67" s="62" t="s">
        <v>46</v>
      </c>
      <c r="N67" s="59">
        <v>1500</v>
      </c>
      <c r="O67" s="61"/>
      <c r="P67" s="62"/>
      <c r="Q67" s="61"/>
      <c r="R67" s="62"/>
      <c r="S67" s="78">
        <f t="shared" si="13"/>
        <v>0</v>
      </c>
      <c r="T67" s="64"/>
      <c r="U67" s="79">
        <f t="shared" si="14"/>
        <v>0</v>
      </c>
      <c r="V67" s="66"/>
      <c r="W67" s="79">
        <f t="shared" si="15"/>
        <v>0</v>
      </c>
      <c r="X67" s="68"/>
      <c r="Y67" s="79">
        <f t="shared" si="16"/>
        <v>0</v>
      </c>
      <c r="Z67" s="68"/>
      <c r="AA67" s="67">
        <f t="shared" si="17"/>
        <v>0</v>
      </c>
      <c r="AB67" s="68"/>
      <c r="AC67" s="70">
        <f t="shared" si="18"/>
        <v>0</v>
      </c>
      <c r="AD67" s="68"/>
      <c r="AE67" s="67">
        <f t="shared" si="19"/>
        <v>0</v>
      </c>
      <c r="AF67" s="68"/>
      <c r="AG67" s="67">
        <f t="shared" si="20"/>
        <v>0</v>
      </c>
      <c r="AH67" s="80"/>
      <c r="AI67" s="68"/>
      <c r="AJ67" s="67">
        <f t="shared" si="21"/>
        <v>0</v>
      </c>
      <c r="AK67" s="66"/>
      <c r="AL67" s="67"/>
      <c r="AM67" s="68"/>
      <c r="AN67" s="67">
        <f t="shared" si="22"/>
        <v>0</v>
      </c>
      <c r="AO67" s="67"/>
      <c r="AP67" s="203">
        <f t="shared" si="23"/>
        <v>0</v>
      </c>
      <c r="AQ67" s="70"/>
      <c r="AR67" s="225"/>
      <c r="AS67" s="97">
        <f t="shared" si="24"/>
        <v>0</v>
      </c>
      <c r="AT67" s="278">
        <f t="shared" si="25"/>
        <v>0</v>
      </c>
    </row>
    <row r="68" spans="1:46" ht="12.75" customHeight="1" hidden="1">
      <c r="A68" s="269"/>
      <c r="B68" s="193"/>
      <c r="C68" s="110"/>
      <c r="D68" s="74"/>
      <c r="E68" s="73"/>
      <c r="F68" s="73"/>
      <c r="G68" s="73"/>
      <c r="H68" s="73"/>
      <c r="I68" s="57"/>
      <c r="J68" s="75"/>
      <c r="K68" s="57">
        <f t="shared" si="26"/>
        <v>0</v>
      </c>
      <c r="L68" s="59"/>
      <c r="M68" s="62"/>
      <c r="N68" s="59"/>
      <c r="O68" s="61"/>
      <c r="P68" s="62"/>
      <c r="Q68" s="61"/>
      <c r="R68" s="62"/>
      <c r="S68" s="78">
        <f t="shared" si="13"/>
        <v>0</v>
      </c>
      <c r="T68" s="64"/>
      <c r="U68" s="79">
        <f t="shared" si="14"/>
        <v>0</v>
      </c>
      <c r="V68" s="66"/>
      <c r="W68" s="79">
        <f t="shared" si="15"/>
        <v>0</v>
      </c>
      <c r="X68" s="68"/>
      <c r="Y68" s="79">
        <f t="shared" si="16"/>
        <v>0</v>
      </c>
      <c r="Z68" s="68"/>
      <c r="AA68" s="67">
        <f t="shared" si="17"/>
        <v>0</v>
      </c>
      <c r="AB68" s="68"/>
      <c r="AC68" s="70">
        <f t="shared" si="18"/>
        <v>0</v>
      </c>
      <c r="AD68" s="68"/>
      <c r="AE68" s="67">
        <f t="shared" si="19"/>
        <v>0</v>
      </c>
      <c r="AF68" s="68"/>
      <c r="AG68" s="67">
        <f t="shared" si="20"/>
        <v>0</v>
      </c>
      <c r="AH68" s="80"/>
      <c r="AI68" s="68"/>
      <c r="AJ68" s="67">
        <f t="shared" si="21"/>
        <v>0</v>
      </c>
      <c r="AK68" s="66"/>
      <c r="AL68" s="67"/>
      <c r="AM68" s="68"/>
      <c r="AN68" s="67">
        <f t="shared" si="22"/>
        <v>0</v>
      </c>
      <c r="AO68" s="67"/>
      <c r="AP68" s="203">
        <f t="shared" si="23"/>
        <v>0</v>
      </c>
      <c r="AQ68" s="70"/>
      <c r="AR68" s="225"/>
      <c r="AS68" s="97">
        <f t="shared" si="24"/>
        <v>0</v>
      </c>
      <c r="AT68" s="278">
        <f t="shared" si="25"/>
        <v>0</v>
      </c>
    </row>
    <row r="69" spans="1:46" ht="14.25" customHeight="1" hidden="1">
      <c r="A69" s="269" t="s">
        <v>83</v>
      </c>
      <c r="B69" s="193" t="s">
        <v>84</v>
      </c>
      <c r="C69" s="110"/>
      <c r="D69" s="74"/>
      <c r="E69" s="73"/>
      <c r="F69" s="73"/>
      <c r="G69" s="73"/>
      <c r="H69" s="73"/>
      <c r="I69" s="57"/>
      <c r="J69" s="75"/>
      <c r="K69" s="57">
        <f t="shared" si="26"/>
        <v>0</v>
      </c>
      <c r="L69" s="59">
        <v>600</v>
      </c>
      <c r="M69" s="62" t="s">
        <v>46</v>
      </c>
      <c r="N69" s="59">
        <v>600</v>
      </c>
      <c r="O69" s="61"/>
      <c r="P69" s="62"/>
      <c r="Q69" s="61"/>
      <c r="R69" s="62"/>
      <c r="S69" s="78">
        <f t="shared" si="13"/>
        <v>0</v>
      </c>
      <c r="T69" s="64"/>
      <c r="U69" s="79">
        <f t="shared" si="14"/>
        <v>0</v>
      </c>
      <c r="V69" s="66"/>
      <c r="W69" s="79">
        <f t="shared" si="15"/>
        <v>0</v>
      </c>
      <c r="X69" s="68"/>
      <c r="Y69" s="79">
        <f t="shared" si="16"/>
        <v>0</v>
      </c>
      <c r="Z69" s="68"/>
      <c r="AA69" s="67">
        <f t="shared" si="17"/>
        <v>0</v>
      </c>
      <c r="AB69" s="68"/>
      <c r="AC69" s="70">
        <f t="shared" si="18"/>
        <v>0</v>
      </c>
      <c r="AD69" s="68"/>
      <c r="AE69" s="67">
        <f t="shared" si="19"/>
        <v>0</v>
      </c>
      <c r="AF69" s="68"/>
      <c r="AG69" s="67">
        <f t="shared" si="20"/>
        <v>0</v>
      </c>
      <c r="AH69" s="80"/>
      <c r="AI69" s="68"/>
      <c r="AJ69" s="67">
        <f t="shared" si="21"/>
        <v>0</v>
      </c>
      <c r="AK69" s="66"/>
      <c r="AL69" s="67"/>
      <c r="AM69" s="68"/>
      <c r="AN69" s="67">
        <f t="shared" si="22"/>
        <v>0</v>
      </c>
      <c r="AO69" s="67"/>
      <c r="AP69" s="203">
        <f t="shared" si="23"/>
        <v>0</v>
      </c>
      <c r="AQ69" s="70"/>
      <c r="AR69" s="225"/>
      <c r="AS69" s="97">
        <f t="shared" si="24"/>
        <v>0</v>
      </c>
      <c r="AT69" s="278">
        <f t="shared" si="25"/>
        <v>0</v>
      </c>
    </row>
    <row r="70" spans="1:46" ht="15.75" customHeight="1" hidden="1">
      <c r="A70" s="269"/>
      <c r="B70" s="193"/>
      <c r="C70" s="110"/>
      <c r="D70" s="73"/>
      <c r="E70" s="73"/>
      <c r="F70" s="73"/>
      <c r="G70" s="73"/>
      <c r="H70" s="73"/>
      <c r="I70" s="57"/>
      <c r="J70" s="99"/>
      <c r="K70" s="57"/>
      <c r="L70" s="59"/>
      <c r="M70" s="62"/>
      <c r="N70" s="59"/>
      <c r="O70" s="61"/>
      <c r="P70" s="62"/>
      <c r="Q70" s="61"/>
      <c r="R70" s="62"/>
      <c r="S70" s="78"/>
      <c r="T70" s="64"/>
      <c r="U70" s="79"/>
      <c r="V70" s="66"/>
      <c r="W70" s="79"/>
      <c r="X70" s="68"/>
      <c r="Y70" s="79"/>
      <c r="Z70" s="68"/>
      <c r="AA70" s="67"/>
      <c r="AB70" s="68"/>
      <c r="AC70" s="70"/>
      <c r="AD70" s="68"/>
      <c r="AE70" s="67"/>
      <c r="AF70" s="68"/>
      <c r="AG70" s="67"/>
      <c r="AH70" s="80"/>
      <c r="AI70" s="68"/>
      <c r="AJ70" s="67"/>
      <c r="AK70" s="66"/>
      <c r="AL70" s="67"/>
      <c r="AM70" s="68"/>
      <c r="AN70" s="67"/>
      <c r="AO70" s="67"/>
      <c r="AP70" s="203">
        <f t="shared" si="23"/>
        <v>0</v>
      </c>
      <c r="AQ70" s="70"/>
      <c r="AR70" s="225"/>
      <c r="AS70" s="97">
        <f t="shared" si="24"/>
        <v>0</v>
      </c>
      <c r="AT70" s="278">
        <f t="shared" si="25"/>
        <v>0</v>
      </c>
    </row>
    <row r="71" spans="1:46" ht="15.75">
      <c r="A71" s="269" t="s">
        <v>124</v>
      </c>
      <c r="B71" s="193" t="s">
        <v>85</v>
      </c>
      <c r="C71" s="204">
        <f>C72+C73+C74</f>
        <v>35377</v>
      </c>
      <c r="D71" s="100">
        <f>D72+D73+D74</f>
        <v>0</v>
      </c>
      <c r="E71" s="100">
        <f>E72+E73+E74</f>
        <v>0</v>
      </c>
      <c r="F71" s="100">
        <f>F72+F73+F74</f>
        <v>0</v>
      </c>
      <c r="G71" s="100">
        <f>G72+G73+G74</f>
        <v>0</v>
      </c>
      <c r="H71" s="100"/>
      <c r="I71" s="100"/>
      <c r="J71" s="100">
        <f>J72+J73+J74</f>
        <v>190</v>
      </c>
      <c r="K71" s="57">
        <f>I71-C71</f>
        <v>-35377</v>
      </c>
      <c r="L71" s="59">
        <f>L72+L73+L74</f>
        <v>49254.6</v>
      </c>
      <c r="M71" s="62"/>
      <c r="N71" s="59">
        <f>N72+N73+N74</f>
        <v>24627.3</v>
      </c>
      <c r="O71" s="61">
        <v>6935.4</v>
      </c>
      <c r="P71" s="62"/>
      <c r="Q71" s="61">
        <f>O71*P71/100</f>
        <v>0</v>
      </c>
      <c r="R71" s="62"/>
      <c r="S71" s="78">
        <f>O71*P71/100</f>
        <v>0</v>
      </c>
      <c r="T71" s="64">
        <v>100</v>
      </c>
      <c r="U71" s="79">
        <f>W71+Y71+AA71+AC71+AE71+AG71+AJ71+AL71+AN71</f>
        <v>1066230.2000000002</v>
      </c>
      <c r="V71" s="66">
        <v>4251.6</v>
      </c>
      <c r="W71" s="79">
        <f>V71*T71/100</f>
        <v>4251.6</v>
      </c>
      <c r="X71" s="68">
        <v>2118.5</v>
      </c>
      <c r="Y71" s="79">
        <f>X71*T71/100</f>
        <v>2118.5</v>
      </c>
      <c r="Z71" s="68">
        <v>463.7</v>
      </c>
      <c r="AA71" s="67">
        <f>Z71*T71/100</f>
        <v>463.7</v>
      </c>
      <c r="AB71" s="68">
        <v>81.4</v>
      </c>
      <c r="AC71" s="70">
        <f>AB71*T71/100</f>
        <v>81.4</v>
      </c>
      <c r="AD71" s="68">
        <v>11.2</v>
      </c>
      <c r="AE71" s="67">
        <f>AD71*T71/100</f>
        <v>11.2</v>
      </c>
      <c r="AF71" s="68">
        <v>0.6</v>
      </c>
      <c r="AG71" s="67">
        <f>AF71*T71/100</f>
        <v>0.6</v>
      </c>
      <c r="AH71" s="80"/>
      <c r="AI71" s="68">
        <v>2.6</v>
      </c>
      <c r="AJ71" s="67">
        <f>AI71*T71/100</f>
        <v>2.6</v>
      </c>
      <c r="AK71" s="66">
        <v>5.2</v>
      </c>
      <c r="AL71" s="67">
        <v>1059300</v>
      </c>
      <c r="AM71" s="68">
        <v>0.6</v>
      </c>
      <c r="AN71" s="67">
        <f>AM71*T71/100</f>
        <v>0.6</v>
      </c>
      <c r="AO71" s="67">
        <v>264179.4</v>
      </c>
      <c r="AP71" s="203">
        <f>AO71-AL71</f>
        <v>-795120.6</v>
      </c>
      <c r="AQ71" s="70">
        <v>305566</v>
      </c>
      <c r="AR71" s="225">
        <v>490000</v>
      </c>
      <c r="AS71" s="97">
        <v>300000</v>
      </c>
      <c r="AT71" s="278">
        <f t="shared" si="25"/>
        <v>605566</v>
      </c>
    </row>
    <row r="72" spans="1:46" ht="25.5" customHeight="1" hidden="1">
      <c r="A72" s="269" t="s">
        <v>86</v>
      </c>
      <c r="B72" s="197" t="s">
        <v>87</v>
      </c>
      <c r="C72" s="205">
        <v>105</v>
      </c>
      <c r="D72" s="103"/>
      <c r="E72" s="102"/>
      <c r="F72" s="102"/>
      <c r="G72" s="102"/>
      <c r="H72" s="102"/>
      <c r="I72" s="57"/>
      <c r="J72" s="75">
        <v>90</v>
      </c>
      <c r="K72" s="57">
        <f>I72-C72</f>
        <v>-105</v>
      </c>
      <c r="L72" s="59">
        <v>189</v>
      </c>
      <c r="M72" s="104">
        <v>50</v>
      </c>
      <c r="N72" s="59">
        <v>94.5</v>
      </c>
      <c r="O72" s="61"/>
      <c r="P72" s="62"/>
      <c r="Q72" s="61"/>
      <c r="R72" s="62"/>
      <c r="S72" s="78">
        <f>O72*P72/100</f>
        <v>0</v>
      </c>
      <c r="T72" s="64"/>
      <c r="U72" s="79">
        <f>W72+Y72+AA72+AC72+AE72+AG72+AJ72+AL72+AN72</f>
        <v>0</v>
      </c>
      <c r="V72" s="66"/>
      <c r="W72" s="79">
        <f>V72*T72/100</f>
        <v>0</v>
      </c>
      <c r="X72" s="68"/>
      <c r="Y72" s="79">
        <f>X72*T72/100</f>
        <v>0</v>
      </c>
      <c r="Z72" s="68"/>
      <c r="AA72" s="67">
        <f>Z72*T72/100</f>
        <v>0</v>
      </c>
      <c r="AB72" s="68"/>
      <c r="AC72" s="70">
        <f>AB72*T72/100</f>
        <v>0</v>
      </c>
      <c r="AD72" s="68"/>
      <c r="AE72" s="67">
        <f>AD72*T72/100</f>
        <v>0</v>
      </c>
      <c r="AF72" s="68"/>
      <c r="AG72" s="67">
        <f>AF72*T72/100</f>
        <v>0</v>
      </c>
      <c r="AH72" s="80"/>
      <c r="AI72" s="68"/>
      <c r="AJ72" s="67">
        <f>AI72*T72/100</f>
        <v>0</v>
      </c>
      <c r="AK72" s="66"/>
      <c r="AL72" s="67"/>
      <c r="AM72" s="68"/>
      <c r="AN72" s="67">
        <f>AM72*T72/100</f>
        <v>0</v>
      </c>
      <c r="AO72" s="67"/>
      <c r="AP72" s="67"/>
      <c r="AQ72" s="70"/>
      <c r="AR72" s="225"/>
      <c r="AS72" s="70"/>
      <c r="AT72" s="69"/>
    </row>
    <row r="73" spans="1:46" ht="23.25" customHeight="1" hidden="1">
      <c r="A73" s="269" t="s">
        <v>88</v>
      </c>
      <c r="B73" s="197" t="s">
        <v>89</v>
      </c>
      <c r="C73" s="205">
        <v>943</v>
      </c>
      <c r="D73" s="103"/>
      <c r="E73" s="102"/>
      <c r="F73" s="102"/>
      <c r="G73" s="102"/>
      <c r="H73" s="102"/>
      <c r="I73" s="57"/>
      <c r="J73" s="75">
        <v>50</v>
      </c>
      <c r="K73" s="57">
        <f>I73-C73</f>
        <v>-943</v>
      </c>
      <c r="L73" s="59">
        <v>11872.4</v>
      </c>
      <c r="M73" s="104">
        <v>50</v>
      </c>
      <c r="N73" s="59">
        <v>5936.2</v>
      </c>
      <c r="O73" s="61"/>
      <c r="P73" s="62"/>
      <c r="Q73" s="61"/>
      <c r="R73" s="62"/>
      <c r="S73" s="78">
        <f>O73*P73/100</f>
        <v>0</v>
      </c>
      <c r="T73" s="64"/>
      <c r="U73" s="79">
        <f>W73+Y73+AA73+AC73+AE73+AG73+AJ73+AL73+AN73</f>
        <v>0</v>
      </c>
      <c r="V73" s="66"/>
      <c r="W73" s="79">
        <f>V73*T73/100</f>
        <v>0</v>
      </c>
      <c r="X73" s="68"/>
      <c r="Y73" s="79">
        <f>X73*T73/100</f>
        <v>0</v>
      </c>
      <c r="Z73" s="68"/>
      <c r="AA73" s="67">
        <f>Z73*T73/100</f>
        <v>0</v>
      </c>
      <c r="AB73" s="68"/>
      <c r="AC73" s="70">
        <f>AB73*T73/100</f>
        <v>0</v>
      </c>
      <c r="AD73" s="68"/>
      <c r="AE73" s="67">
        <f>AD73*T73/100</f>
        <v>0</v>
      </c>
      <c r="AF73" s="68"/>
      <c r="AG73" s="67">
        <f>AF73*T73/100</f>
        <v>0</v>
      </c>
      <c r="AH73" s="80"/>
      <c r="AI73" s="68"/>
      <c r="AJ73" s="67">
        <f>AI73*T73/100</f>
        <v>0</v>
      </c>
      <c r="AK73" s="66"/>
      <c r="AL73" s="67"/>
      <c r="AM73" s="68"/>
      <c r="AN73" s="67">
        <f>AM73*T73/100</f>
        <v>0</v>
      </c>
      <c r="AO73" s="67"/>
      <c r="AP73" s="67"/>
      <c r="AQ73" s="70"/>
      <c r="AR73" s="225"/>
      <c r="AS73" s="70"/>
      <c r="AT73" s="69"/>
    </row>
    <row r="74" spans="1:46" ht="25.5" customHeight="1" hidden="1">
      <c r="A74" s="269" t="s">
        <v>90</v>
      </c>
      <c r="B74" s="197" t="s">
        <v>91</v>
      </c>
      <c r="C74" s="205">
        <v>34329</v>
      </c>
      <c r="D74" s="103"/>
      <c r="E74" s="102"/>
      <c r="F74" s="102"/>
      <c r="G74" s="102"/>
      <c r="H74" s="102"/>
      <c r="I74" s="57"/>
      <c r="J74" s="75">
        <v>50</v>
      </c>
      <c r="K74" s="57">
        <f>I74-C74</f>
        <v>-34329</v>
      </c>
      <c r="L74" s="59">
        <v>37193.2</v>
      </c>
      <c r="M74" s="104">
        <v>50</v>
      </c>
      <c r="N74" s="59">
        <v>18596.6</v>
      </c>
      <c r="O74" s="61"/>
      <c r="P74" s="62"/>
      <c r="Q74" s="61"/>
      <c r="R74" s="62"/>
      <c r="S74" s="78">
        <f>O74*P74/100</f>
        <v>0</v>
      </c>
      <c r="T74" s="64"/>
      <c r="U74" s="79">
        <f>W74+Y74+AA74+AC74+AE74+AG74+AJ74+AL74+AN74</f>
        <v>0</v>
      </c>
      <c r="V74" s="66"/>
      <c r="W74" s="79">
        <f>V74*T74/100</f>
        <v>0</v>
      </c>
      <c r="X74" s="68"/>
      <c r="Y74" s="79">
        <f>X74*T74/100</f>
        <v>0</v>
      </c>
      <c r="Z74" s="68"/>
      <c r="AA74" s="67">
        <f>Z74*T74/100</f>
        <v>0</v>
      </c>
      <c r="AB74" s="68"/>
      <c r="AC74" s="70">
        <f>AB74*T74/100</f>
        <v>0</v>
      </c>
      <c r="AD74" s="68"/>
      <c r="AE74" s="67">
        <f>AD74*T74/100</f>
        <v>0</v>
      </c>
      <c r="AF74" s="68"/>
      <c r="AG74" s="67">
        <f>AF74*T74/100</f>
        <v>0</v>
      </c>
      <c r="AH74" s="80"/>
      <c r="AI74" s="68"/>
      <c r="AJ74" s="67">
        <f>AI74*T74/100</f>
        <v>0</v>
      </c>
      <c r="AK74" s="66"/>
      <c r="AL74" s="67"/>
      <c r="AM74" s="68"/>
      <c r="AN74" s="67">
        <f>AM74*T74/100</f>
        <v>0</v>
      </c>
      <c r="AO74" s="67"/>
      <c r="AP74" s="67"/>
      <c r="AQ74" s="70"/>
      <c r="AR74" s="225"/>
      <c r="AS74" s="70"/>
      <c r="AT74" s="69"/>
    </row>
    <row r="75" spans="1:46" ht="15.75" customHeight="1" hidden="1">
      <c r="A75" s="269"/>
      <c r="B75" s="193"/>
      <c r="C75" s="110"/>
      <c r="D75" s="74"/>
      <c r="E75" s="73"/>
      <c r="F75" s="73"/>
      <c r="G75" s="73"/>
      <c r="H75" s="73"/>
      <c r="I75" s="57"/>
      <c r="J75" s="75"/>
      <c r="K75" s="57"/>
      <c r="L75" s="59"/>
      <c r="M75" s="62"/>
      <c r="N75" s="59"/>
      <c r="O75" s="61"/>
      <c r="P75" s="62"/>
      <c r="Q75" s="61"/>
      <c r="R75" s="62"/>
      <c r="S75" s="78"/>
      <c r="T75" s="64"/>
      <c r="U75" s="79"/>
      <c r="V75" s="66"/>
      <c r="W75" s="79"/>
      <c r="X75" s="68"/>
      <c r="Y75" s="79"/>
      <c r="Z75" s="68"/>
      <c r="AA75" s="67"/>
      <c r="AB75" s="68"/>
      <c r="AC75" s="70"/>
      <c r="AD75" s="68"/>
      <c r="AE75" s="67"/>
      <c r="AF75" s="68"/>
      <c r="AG75" s="67"/>
      <c r="AH75" s="80"/>
      <c r="AI75" s="68"/>
      <c r="AJ75" s="67"/>
      <c r="AK75" s="66"/>
      <c r="AL75" s="67"/>
      <c r="AM75" s="68"/>
      <c r="AN75" s="67"/>
      <c r="AO75" s="67"/>
      <c r="AP75" s="67"/>
      <c r="AQ75" s="70"/>
      <c r="AR75" s="225"/>
      <c r="AS75" s="70"/>
      <c r="AT75" s="69"/>
    </row>
    <row r="76" spans="1:46" ht="12.75" customHeight="1" hidden="1">
      <c r="A76" s="269"/>
      <c r="B76" s="193" t="s">
        <v>92</v>
      </c>
      <c r="C76" s="110"/>
      <c r="D76" s="74"/>
      <c r="E76" s="73"/>
      <c r="F76" s="73"/>
      <c r="G76" s="73"/>
      <c r="H76" s="73"/>
      <c r="I76" s="57"/>
      <c r="J76" s="75"/>
      <c r="K76" s="57">
        <f>I76-C76</f>
        <v>0</v>
      </c>
      <c r="L76" s="59"/>
      <c r="M76" s="62"/>
      <c r="N76" s="59"/>
      <c r="O76" s="61"/>
      <c r="P76" s="62"/>
      <c r="Q76" s="61"/>
      <c r="R76" s="62"/>
      <c r="S76" s="78"/>
      <c r="T76" s="64"/>
      <c r="U76" s="79">
        <f>W76+Y76+AA76+AC76+AE76+AG76+AJ76+AL76+AN76</f>
        <v>0</v>
      </c>
      <c r="V76" s="66"/>
      <c r="W76" s="79"/>
      <c r="X76" s="68"/>
      <c r="Y76" s="79"/>
      <c r="Z76" s="68"/>
      <c r="AA76" s="67"/>
      <c r="AB76" s="68"/>
      <c r="AC76" s="70"/>
      <c r="AD76" s="68"/>
      <c r="AE76" s="67"/>
      <c r="AF76" s="68"/>
      <c r="AG76" s="67"/>
      <c r="AH76" s="80"/>
      <c r="AI76" s="68"/>
      <c r="AJ76" s="67">
        <f>AI76*T76/100</f>
        <v>0</v>
      </c>
      <c r="AK76" s="66"/>
      <c r="AL76" s="67"/>
      <c r="AM76" s="68"/>
      <c r="AN76" s="67"/>
      <c r="AO76" s="67"/>
      <c r="AP76" s="67"/>
      <c r="AQ76" s="70"/>
      <c r="AR76" s="225"/>
      <c r="AS76" s="70"/>
      <c r="AT76" s="69"/>
    </row>
    <row r="77" spans="1:46" ht="12.75" customHeight="1" hidden="1">
      <c r="A77" s="269"/>
      <c r="B77" s="206"/>
      <c r="C77" s="110"/>
      <c r="D77" s="105"/>
      <c r="E77" s="73"/>
      <c r="F77" s="73"/>
      <c r="G77" s="73"/>
      <c r="H77" s="73"/>
      <c r="I77" s="57"/>
      <c r="J77" s="106"/>
      <c r="K77" s="57">
        <f>I77-C77</f>
        <v>0</v>
      </c>
      <c r="L77" s="59"/>
      <c r="M77" s="62"/>
      <c r="N77" s="59"/>
      <c r="O77" s="61"/>
      <c r="P77" s="62"/>
      <c r="Q77" s="61"/>
      <c r="R77" s="62"/>
      <c r="S77" s="78"/>
      <c r="T77" s="64"/>
      <c r="U77" s="79">
        <f>W77+Y77+AA77+AC77+AE77+AG77+AJ77+AL77+AN77</f>
        <v>0</v>
      </c>
      <c r="V77" s="66"/>
      <c r="W77" s="79"/>
      <c r="X77" s="68"/>
      <c r="Y77" s="79"/>
      <c r="Z77" s="68"/>
      <c r="AA77" s="67"/>
      <c r="AB77" s="68"/>
      <c r="AC77" s="70"/>
      <c r="AD77" s="68"/>
      <c r="AE77" s="67"/>
      <c r="AF77" s="68"/>
      <c r="AG77" s="67"/>
      <c r="AH77" s="80"/>
      <c r="AI77" s="68"/>
      <c r="AJ77" s="67">
        <f>AI77*T77/100</f>
        <v>0</v>
      </c>
      <c r="AK77" s="66"/>
      <c r="AL77" s="67"/>
      <c r="AM77" s="68"/>
      <c r="AN77" s="67"/>
      <c r="AO77" s="67"/>
      <c r="AP77" s="67"/>
      <c r="AQ77" s="70"/>
      <c r="AR77" s="225"/>
      <c r="AS77" s="70"/>
      <c r="AT77" s="69"/>
    </row>
    <row r="78" spans="1:46" ht="15.75">
      <c r="A78" s="269"/>
      <c r="B78" s="200" t="s">
        <v>93</v>
      </c>
      <c r="C78" s="110"/>
      <c r="D78" s="105"/>
      <c r="E78" s="73"/>
      <c r="F78" s="73"/>
      <c r="G78" s="73"/>
      <c r="H78" s="73"/>
      <c r="I78" s="57"/>
      <c r="J78" s="106"/>
      <c r="K78" s="57"/>
      <c r="L78" s="59"/>
      <c r="M78" s="62"/>
      <c r="N78" s="59"/>
      <c r="O78" s="61"/>
      <c r="P78" s="62"/>
      <c r="Q78" s="61"/>
      <c r="R78" s="62"/>
      <c r="S78" s="78"/>
      <c r="T78" s="64"/>
      <c r="U78" s="79"/>
      <c r="V78" s="66"/>
      <c r="W78" s="79"/>
      <c r="X78" s="68"/>
      <c r="Y78" s="79"/>
      <c r="Z78" s="68"/>
      <c r="AA78" s="67"/>
      <c r="AB78" s="68"/>
      <c r="AC78" s="70"/>
      <c r="AD78" s="68"/>
      <c r="AE78" s="67"/>
      <c r="AF78" s="68"/>
      <c r="AG78" s="67"/>
      <c r="AH78" s="80"/>
      <c r="AI78" s="68"/>
      <c r="AJ78" s="67"/>
      <c r="AK78" s="66"/>
      <c r="AL78" s="67"/>
      <c r="AM78" s="68"/>
      <c r="AN78" s="67"/>
      <c r="AO78" s="67"/>
      <c r="AP78" s="67"/>
      <c r="AQ78" s="70"/>
      <c r="AR78" s="225"/>
      <c r="AS78" s="70"/>
      <c r="AT78" s="69"/>
    </row>
    <row r="79" spans="1:46" ht="15.75">
      <c r="A79" s="269" t="s">
        <v>170</v>
      </c>
      <c r="B79" s="193" t="s">
        <v>94</v>
      </c>
      <c r="C79" s="110">
        <f>C82+C81+C80</f>
        <v>69300</v>
      </c>
      <c r="D79" s="73">
        <f>D82+D81+D80</f>
        <v>0</v>
      </c>
      <c r="E79" s="73">
        <f>E82+E81+E80</f>
        <v>0</v>
      </c>
      <c r="F79" s="73">
        <f>F82+F81+F80</f>
        <v>0</v>
      </c>
      <c r="G79" s="73">
        <f>G82+G81+G80</f>
        <v>0</v>
      </c>
      <c r="H79" s="73"/>
      <c r="I79" s="73"/>
      <c r="J79" s="73">
        <f>J82+J81+J80</f>
        <v>100</v>
      </c>
      <c r="K79" s="73">
        <f>K82+K81+K80</f>
        <v>-69300</v>
      </c>
      <c r="L79" s="107">
        <f>L80+L81+L82</f>
        <v>116764</v>
      </c>
      <c r="M79" s="62"/>
      <c r="N79" s="59">
        <f>N80+N81+N82</f>
        <v>58382</v>
      </c>
      <c r="O79" s="61">
        <f>O80+O81+O82</f>
        <v>145406.7</v>
      </c>
      <c r="P79" s="62"/>
      <c r="Q79" s="61">
        <f>Q80+Q81+Q82</f>
        <v>0</v>
      </c>
      <c r="R79" s="62"/>
      <c r="S79" s="78">
        <f>O79*P79/100</f>
        <v>0</v>
      </c>
      <c r="T79" s="64">
        <v>100</v>
      </c>
      <c r="U79" s="79">
        <f>W79+Y79+AA79+AC79+AE79+AG79+AJ79+AL79+AN79</f>
        <v>3564405.15</v>
      </c>
      <c r="V79" s="66">
        <f>117436.3-69.9</f>
        <v>117366.40000000001</v>
      </c>
      <c r="W79" s="79">
        <f>V79*50%</f>
        <v>58683.200000000004</v>
      </c>
      <c r="X79" s="68">
        <v>9311.1</v>
      </c>
      <c r="Y79" s="79">
        <f>X79*50%</f>
        <v>4655.55</v>
      </c>
      <c r="Z79" s="68">
        <v>15677.1</v>
      </c>
      <c r="AA79" s="67">
        <f>Z79*50%</f>
        <v>7838.55</v>
      </c>
      <c r="AB79" s="68">
        <v>1415.6</v>
      </c>
      <c r="AC79" s="70">
        <f>AB79*50%</f>
        <v>707.8</v>
      </c>
      <c r="AD79" s="68">
        <v>1557.3</v>
      </c>
      <c r="AE79" s="67">
        <f>AD79*50%</f>
        <v>778.65</v>
      </c>
      <c r="AF79" s="68">
        <v>70</v>
      </c>
      <c r="AG79" s="67">
        <f>AF79*50%</f>
        <v>35</v>
      </c>
      <c r="AH79" s="80">
        <v>100</v>
      </c>
      <c r="AI79" s="68">
        <v>5.5</v>
      </c>
      <c r="AJ79" s="67">
        <v>5.5</v>
      </c>
      <c r="AK79" s="66">
        <v>2.8</v>
      </c>
      <c r="AL79" s="67">
        <v>3491700</v>
      </c>
      <c r="AM79" s="108">
        <v>0.855</v>
      </c>
      <c r="AN79" s="67">
        <v>0.9</v>
      </c>
      <c r="AO79" s="67">
        <v>2430513.4</v>
      </c>
      <c r="AP79" s="67">
        <f>AO79-AL79</f>
        <v>-1061186.6</v>
      </c>
      <c r="AQ79" s="70">
        <v>4584056</v>
      </c>
      <c r="AR79" s="225">
        <v>3240685</v>
      </c>
      <c r="AS79" s="97"/>
      <c r="AT79" s="278">
        <f aca="true" t="shared" si="27" ref="AT79:AT84">AQ79+AS79</f>
        <v>4584056</v>
      </c>
    </row>
    <row r="80" spans="1:46" ht="25.5" customHeight="1" hidden="1">
      <c r="A80" s="269" t="s">
        <v>95</v>
      </c>
      <c r="B80" s="197" t="s">
        <v>96</v>
      </c>
      <c r="C80" s="205">
        <v>9078</v>
      </c>
      <c r="D80" s="103"/>
      <c r="E80" s="102"/>
      <c r="F80" s="102"/>
      <c r="G80" s="102"/>
      <c r="H80" s="102"/>
      <c r="I80" s="57"/>
      <c r="J80" s="75">
        <v>50</v>
      </c>
      <c r="K80" s="57">
        <f>I80-C80</f>
        <v>-9078</v>
      </c>
      <c r="L80" s="59">
        <v>7897</v>
      </c>
      <c r="M80" s="104">
        <v>50</v>
      </c>
      <c r="N80" s="59">
        <v>3948.5</v>
      </c>
      <c r="O80" s="61">
        <v>28044.9</v>
      </c>
      <c r="P80" s="62"/>
      <c r="Q80" s="61">
        <f>O80*P80/100</f>
        <v>0</v>
      </c>
      <c r="R80" s="62"/>
      <c r="S80" s="78">
        <f>O80*P80/100</f>
        <v>0</v>
      </c>
      <c r="T80" s="64">
        <v>100</v>
      </c>
      <c r="U80" s="79">
        <f>W80+Y80+AA80+AC80+AE80+AG80+AJ80+AL80+AN80</f>
        <v>0</v>
      </c>
      <c r="V80" s="66"/>
      <c r="W80" s="79">
        <f>V80*T80/100</f>
        <v>0</v>
      </c>
      <c r="X80" s="68"/>
      <c r="Y80" s="79">
        <f>X80*T80/100</f>
        <v>0</v>
      </c>
      <c r="Z80" s="68"/>
      <c r="AA80" s="67">
        <f>Z80*T80/100</f>
        <v>0</v>
      </c>
      <c r="AB80" s="68"/>
      <c r="AC80" s="70">
        <f>AB80*T80/100</f>
        <v>0</v>
      </c>
      <c r="AD80" s="68"/>
      <c r="AE80" s="67">
        <f>AD80*T80/100</f>
        <v>0</v>
      </c>
      <c r="AF80" s="68"/>
      <c r="AG80" s="67">
        <f>AF80*T80/100</f>
        <v>0</v>
      </c>
      <c r="AH80" s="80"/>
      <c r="AI80" s="68"/>
      <c r="AJ80" s="67">
        <f>AI80*T80/100</f>
        <v>0</v>
      </c>
      <c r="AK80" s="66"/>
      <c r="AL80" s="67"/>
      <c r="AM80" s="68"/>
      <c r="AN80" s="67">
        <f>AM80*T80/100</f>
        <v>0</v>
      </c>
      <c r="AO80" s="67"/>
      <c r="AP80" s="67"/>
      <c r="AQ80" s="70"/>
      <c r="AR80" s="225"/>
      <c r="AS80" s="97">
        <f>AR80-AQ80</f>
        <v>0</v>
      </c>
      <c r="AT80" s="278">
        <f t="shared" si="27"/>
        <v>0</v>
      </c>
    </row>
    <row r="81" spans="1:46" ht="25.5" customHeight="1" hidden="1">
      <c r="A81" s="269" t="s">
        <v>97</v>
      </c>
      <c r="B81" s="197" t="s">
        <v>98</v>
      </c>
      <c r="C81" s="205">
        <f>54252+5924</f>
        <v>60176</v>
      </c>
      <c r="D81" s="103"/>
      <c r="E81" s="102"/>
      <c r="F81" s="102"/>
      <c r="G81" s="102"/>
      <c r="H81" s="102"/>
      <c r="I81" s="57"/>
      <c r="J81" s="75">
        <v>50</v>
      </c>
      <c r="K81" s="57">
        <f>I81-C81</f>
        <v>-60176</v>
      </c>
      <c r="L81" s="59">
        <v>108867</v>
      </c>
      <c r="M81" s="104">
        <v>50</v>
      </c>
      <c r="N81" s="59">
        <v>54433.5</v>
      </c>
      <c r="O81" s="61">
        <v>117215.7</v>
      </c>
      <c r="P81" s="62"/>
      <c r="Q81" s="61">
        <f>O81*P81/100</f>
        <v>0</v>
      </c>
      <c r="R81" s="62"/>
      <c r="S81" s="78">
        <f>O81*P81/100</f>
        <v>0</v>
      </c>
      <c r="T81" s="64">
        <v>100</v>
      </c>
      <c r="U81" s="79">
        <f>W81+Y81+AA81+AC81+AE81+AG81+AJ81+AL81+AN81</f>
        <v>0</v>
      </c>
      <c r="V81" s="66"/>
      <c r="W81" s="79">
        <f>V81*T81/100</f>
        <v>0</v>
      </c>
      <c r="X81" s="68"/>
      <c r="Y81" s="79">
        <f>X81*T81/100</f>
        <v>0</v>
      </c>
      <c r="Z81" s="68"/>
      <c r="AA81" s="67">
        <f>Z81*T81/100</f>
        <v>0</v>
      </c>
      <c r="AB81" s="68"/>
      <c r="AC81" s="70">
        <f>AB81*T81/100</f>
        <v>0</v>
      </c>
      <c r="AD81" s="68"/>
      <c r="AE81" s="67">
        <f>AD81*T81/100</f>
        <v>0</v>
      </c>
      <c r="AF81" s="68"/>
      <c r="AG81" s="67">
        <f>AF81*T81/100</f>
        <v>0</v>
      </c>
      <c r="AH81" s="80"/>
      <c r="AI81" s="68"/>
      <c r="AJ81" s="67">
        <f>AI81*T81/100</f>
        <v>0</v>
      </c>
      <c r="AK81" s="66"/>
      <c r="AL81" s="67"/>
      <c r="AM81" s="68"/>
      <c r="AN81" s="67">
        <f>AM81*T81/100</f>
        <v>0</v>
      </c>
      <c r="AO81" s="67"/>
      <c r="AP81" s="67"/>
      <c r="AQ81" s="70"/>
      <c r="AR81" s="225"/>
      <c r="AS81" s="97">
        <f>AR81-AQ81</f>
        <v>0</v>
      </c>
      <c r="AT81" s="278">
        <f t="shared" si="27"/>
        <v>0</v>
      </c>
    </row>
    <row r="82" spans="1:46" ht="12.75" customHeight="1" hidden="1">
      <c r="A82" s="269" t="s">
        <v>99</v>
      </c>
      <c r="B82" s="197" t="s">
        <v>100</v>
      </c>
      <c r="C82" s="205">
        <v>46</v>
      </c>
      <c r="D82" s="103"/>
      <c r="E82" s="102"/>
      <c r="F82" s="102"/>
      <c r="G82" s="102"/>
      <c r="H82" s="102"/>
      <c r="I82" s="57"/>
      <c r="J82" s="75"/>
      <c r="K82" s="57">
        <f>I82-C82</f>
        <v>-46</v>
      </c>
      <c r="L82" s="59"/>
      <c r="M82" s="104">
        <v>50</v>
      </c>
      <c r="N82" s="59"/>
      <c r="O82" s="61">
        <v>146.1</v>
      </c>
      <c r="P82" s="62"/>
      <c r="Q82" s="61">
        <f>O82*P82/100</f>
        <v>0</v>
      </c>
      <c r="R82" s="62"/>
      <c r="S82" s="78">
        <f>O82*P82/100</f>
        <v>0</v>
      </c>
      <c r="T82" s="64">
        <v>100</v>
      </c>
      <c r="U82" s="79">
        <f>W82+Y82+AA82+AC82+AE82+AG82+AJ82+AL82+AN82</f>
        <v>0</v>
      </c>
      <c r="V82" s="66"/>
      <c r="W82" s="79">
        <f>V82*T82/100</f>
        <v>0</v>
      </c>
      <c r="X82" s="68"/>
      <c r="Y82" s="79">
        <f>X82*T82/100</f>
        <v>0</v>
      </c>
      <c r="Z82" s="68"/>
      <c r="AA82" s="67">
        <f>Z82*T82/100</f>
        <v>0</v>
      </c>
      <c r="AB82" s="68"/>
      <c r="AC82" s="70">
        <f>AB82*T82/100</f>
        <v>0</v>
      </c>
      <c r="AD82" s="68"/>
      <c r="AE82" s="67">
        <f>AD82*T82/100</f>
        <v>0</v>
      </c>
      <c r="AF82" s="68"/>
      <c r="AG82" s="67">
        <f>AF82*T82/100</f>
        <v>0</v>
      </c>
      <c r="AH82" s="80"/>
      <c r="AI82" s="68"/>
      <c r="AJ82" s="67">
        <f>AI82*T82/100</f>
        <v>0</v>
      </c>
      <c r="AK82" s="66"/>
      <c r="AL82" s="67"/>
      <c r="AM82" s="68"/>
      <c r="AN82" s="67">
        <f>AM82*T82/100</f>
        <v>0</v>
      </c>
      <c r="AO82" s="67"/>
      <c r="AP82" s="67"/>
      <c r="AQ82" s="70"/>
      <c r="AR82" s="225"/>
      <c r="AS82" s="97">
        <f>AR82-AQ82</f>
        <v>0</v>
      </c>
      <c r="AT82" s="278">
        <f t="shared" si="27"/>
        <v>0</v>
      </c>
    </row>
    <row r="83" spans="1:46" ht="30.75" customHeight="1">
      <c r="A83" s="269" t="s">
        <v>171</v>
      </c>
      <c r="B83" s="347" t="s">
        <v>134</v>
      </c>
      <c r="C83" s="205"/>
      <c r="D83" s="103"/>
      <c r="E83" s="102"/>
      <c r="F83" s="102"/>
      <c r="G83" s="102"/>
      <c r="H83" s="102"/>
      <c r="I83" s="57"/>
      <c r="J83" s="75"/>
      <c r="K83" s="57"/>
      <c r="L83" s="59"/>
      <c r="M83" s="104"/>
      <c r="N83" s="59"/>
      <c r="O83" s="61"/>
      <c r="P83" s="62"/>
      <c r="Q83" s="61"/>
      <c r="R83" s="62"/>
      <c r="S83" s="78"/>
      <c r="T83" s="64"/>
      <c r="U83" s="79"/>
      <c r="V83" s="66"/>
      <c r="W83" s="79"/>
      <c r="X83" s="68"/>
      <c r="Y83" s="79"/>
      <c r="Z83" s="68"/>
      <c r="AA83" s="67"/>
      <c r="AB83" s="68"/>
      <c r="AC83" s="70"/>
      <c r="AD83" s="68"/>
      <c r="AE83" s="67"/>
      <c r="AF83" s="68"/>
      <c r="AG83" s="67"/>
      <c r="AH83" s="80"/>
      <c r="AI83" s="68"/>
      <c r="AJ83" s="67"/>
      <c r="AK83" s="66"/>
      <c r="AL83" s="67"/>
      <c r="AM83" s="68"/>
      <c r="AN83" s="67"/>
      <c r="AO83" s="67">
        <v>474993.1</v>
      </c>
      <c r="AP83" s="67">
        <f>AO83-AL83</f>
        <v>474993.1</v>
      </c>
      <c r="AQ83" s="70">
        <v>1300000</v>
      </c>
      <c r="AR83" s="225">
        <v>633244</v>
      </c>
      <c r="AS83" s="97"/>
      <c r="AT83" s="278">
        <f t="shared" si="27"/>
        <v>1300000</v>
      </c>
    </row>
    <row r="84" spans="1:46" ht="21" customHeight="1" thickBot="1">
      <c r="A84" s="269" t="s">
        <v>172</v>
      </c>
      <c r="B84" s="246" t="s">
        <v>130</v>
      </c>
      <c r="C84" s="205"/>
      <c r="D84" s="102"/>
      <c r="E84" s="102"/>
      <c r="F84" s="102"/>
      <c r="G84" s="102"/>
      <c r="H84" s="102"/>
      <c r="I84" s="57"/>
      <c r="J84" s="110"/>
      <c r="K84" s="57"/>
      <c r="L84" s="59"/>
      <c r="M84" s="111"/>
      <c r="N84" s="59"/>
      <c r="O84" s="61"/>
      <c r="P84" s="62"/>
      <c r="Q84" s="61"/>
      <c r="R84" s="62"/>
      <c r="S84" s="78"/>
      <c r="T84" s="64"/>
      <c r="U84" s="79"/>
      <c r="V84" s="66"/>
      <c r="W84" s="79"/>
      <c r="X84" s="68"/>
      <c r="Y84" s="79"/>
      <c r="Z84" s="68"/>
      <c r="AA84" s="67">
        <f>Z84*T79/100</f>
        <v>0</v>
      </c>
      <c r="AB84" s="68"/>
      <c r="AC84" s="70"/>
      <c r="AD84" s="68"/>
      <c r="AE84" s="67"/>
      <c r="AF84" s="68"/>
      <c r="AG84" s="67"/>
      <c r="AH84" s="80"/>
      <c r="AI84" s="68"/>
      <c r="AJ84" s="67"/>
      <c r="AK84" s="66"/>
      <c r="AL84" s="67">
        <v>120000</v>
      </c>
      <c r="AM84" s="68"/>
      <c r="AN84" s="67"/>
      <c r="AO84" s="67">
        <v>290469.3</v>
      </c>
      <c r="AP84" s="67">
        <f>AO84-AL84</f>
        <v>170469.3</v>
      </c>
      <c r="AQ84" s="70">
        <v>384000</v>
      </c>
      <c r="AR84" s="225">
        <v>387425</v>
      </c>
      <c r="AS84" s="97"/>
      <c r="AT84" s="278">
        <f t="shared" si="27"/>
        <v>384000</v>
      </c>
    </row>
    <row r="85" spans="1:46" ht="16.5" customHeight="1" hidden="1" thickBot="1">
      <c r="A85" s="269" t="s">
        <v>101</v>
      </c>
      <c r="B85" s="193" t="s">
        <v>129</v>
      </c>
      <c r="C85" s="110">
        <f>C86+C87+C88+C89+C90+C91</f>
        <v>35965</v>
      </c>
      <c r="D85" s="73">
        <f>D86+D87+D88+D89+D90+D91</f>
        <v>0</v>
      </c>
      <c r="E85" s="73">
        <f>E86+E87+E88+E89+E90+E91</f>
        <v>0</v>
      </c>
      <c r="F85" s="73">
        <f>F86+F87+F88+F89+F90+F91</f>
        <v>0</v>
      </c>
      <c r="G85" s="73">
        <f>G86+G87+G88+G89+G90+G91</f>
        <v>0</v>
      </c>
      <c r="H85" s="73"/>
      <c r="I85" s="73">
        <f>I86+I87+I88+I89+I90+I91</f>
        <v>18147.8</v>
      </c>
      <c r="J85" s="75">
        <v>100</v>
      </c>
      <c r="K85" s="57">
        <f aca="true" t="shared" si="28" ref="K85:K91">I85-C85</f>
        <v>-17817.2</v>
      </c>
      <c r="L85" s="59">
        <f>L86+L87+L88+L89+L90+L91</f>
        <v>46243.6</v>
      </c>
      <c r="M85" s="61"/>
      <c r="N85" s="59">
        <f>N86+N87+N88+N89+N90+N91</f>
        <v>46243.6</v>
      </c>
      <c r="O85" s="61">
        <v>50112.8</v>
      </c>
      <c r="P85" s="62">
        <v>100</v>
      </c>
      <c r="Q85" s="61">
        <f>Q86+Q87+Q88+Q89+Q90+Q91</f>
        <v>0</v>
      </c>
      <c r="R85" s="62">
        <v>100</v>
      </c>
      <c r="S85" s="78">
        <f aca="true" t="shared" si="29" ref="S85:S91">O85*P85/100</f>
        <v>50112.8</v>
      </c>
      <c r="T85" s="64">
        <v>100</v>
      </c>
      <c r="U85" s="79">
        <f aca="true" t="shared" si="30" ref="U85:U91">W85+Y85+AA85+AC85+AE85+AG85+AJ85+AL85+AN85</f>
        <v>16267.6</v>
      </c>
      <c r="V85" s="66"/>
      <c r="W85" s="79">
        <f aca="true" t="shared" si="31" ref="W85:W91">V85*T85/100</f>
        <v>0</v>
      </c>
      <c r="X85" s="68">
        <v>5465</v>
      </c>
      <c r="Y85" s="79">
        <f aca="true" t="shared" si="32" ref="Y85:Y91">X85*T85/100</f>
        <v>5465</v>
      </c>
      <c r="Z85" s="68">
        <v>7192.5</v>
      </c>
      <c r="AA85" s="67">
        <f aca="true" t="shared" si="33" ref="AA85:AA91">Z85*T85/100</f>
        <v>7192.5</v>
      </c>
      <c r="AB85" s="68">
        <v>1932.5</v>
      </c>
      <c r="AC85" s="70">
        <f aca="true" t="shared" si="34" ref="AC85:AC91">AB85*T85/100</f>
        <v>1932.5</v>
      </c>
      <c r="AD85" s="68">
        <v>1655</v>
      </c>
      <c r="AE85" s="67">
        <f aca="true" t="shared" si="35" ref="AE85:AE91">AD85*T85/100</f>
        <v>1655</v>
      </c>
      <c r="AF85" s="68">
        <v>22.6</v>
      </c>
      <c r="AG85" s="67">
        <f aca="true" t="shared" si="36" ref="AG85:AG91">AF85*T85/100</f>
        <v>22.6</v>
      </c>
      <c r="AH85" s="80"/>
      <c r="AI85" s="68"/>
      <c r="AJ85" s="67">
        <f aca="true" t="shared" si="37" ref="AJ85:AJ91">AI85*T85/100</f>
        <v>0</v>
      </c>
      <c r="AK85" s="66"/>
      <c r="AL85" s="67">
        <f aca="true" t="shared" si="38" ref="AL85:AL91">AK85*T85/100</f>
        <v>0</v>
      </c>
      <c r="AM85" s="68"/>
      <c r="AN85" s="67">
        <f aca="true" t="shared" si="39" ref="AN85:AN91">AM85*T85/100</f>
        <v>0</v>
      </c>
      <c r="AO85" s="67">
        <f aca="true" t="shared" si="40" ref="AO85:AS91">AN85*W85/100</f>
        <v>0</v>
      </c>
      <c r="AP85" s="67">
        <f t="shared" si="40"/>
        <v>0</v>
      </c>
      <c r="AQ85" s="70">
        <f t="shared" si="40"/>
        <v>0</v>
      </c>
      <c r="AR85" s="225">
        <f t="shared" si="40"/>
        <v>0</v>
      </c>
      <c r="AS85" s="70">
        <f t="shared" si="40"/>
        <v>0</v>
      </c>
      <c r="AT85" s="69"/>
    </row>
    <row r="86" spans="1:46" ht="16.5" customHeight="1" hidden="1" thickBot="1">
      <c r="A86" s="269"/>
      <c r="B86" s="207" t="s">
        <v>102</v>
      </c>
      <c r="C86" s="110">
        <v>35965</v>
      </c>
      <c r="D86" s="74"/>
      <c r="E86" s="73"/>
      <c r="F86" s="73"/>
      <c r="G86" s="73"/>
      <c r="H86" s="73"/>
      <c r="I86" s="57">
        <v>1123</v>
      </c>
      <c r="J86" s="75"/>
      <c r="K86" s="57">
        <f t="shared" si="28"/>
        <v>-34842</v>
      </c>
      <c r="L86" s="59">
        <v>26863.6</v>
      </c>
      <c r="M86" s="61" t="s">
        <v>46</v>
      </c>
      <c r="N86" s="59">
        <v>26863.6</v>
      </c>
      <c r="O86" s="61">
        <v>23925</v>
      </c>
      <c r="P86" s="62"/>
      <c r="Q86" s="61">
        <f aca="true" t="shared" si="41" ref="Q86:Q91">O86*P86/100</f>
        <v>0</v>
      </c>
      <c r="R86" s="62"/>
      <c r="S86" s="78">
        <f t="shared" si="29"/>
        <v>0</v>
      </c>
      <c r="T86" s="64">
        <v>100</v>
      </c>
      <c r="U86" s="79">
        <f t="shared" si="30"/>
        <v>0</v>
      </c>
      <c r="V86" s="66"/>
      <c r="W86" s="79">
        <f t="shared" si="31"/>
        <v>0</v>
      </c>
      <c r="X86" s="68"/>
      <c r="Y86" s="79">
        <f t="shared" si="32"/>
        <v>0</v>
      </c>
      <c r="Z86" s="68"/>
      <c r="AA86" s="67">
        <f t="shared" si="33"/>
        <v>0</v>
      </c>
      <c r="AB86" s="68"/>
      <c r="AC86" s="70">
        <f t="shared" si="34"/>
        <v>0</v>
      </c>
      <c r="AD86" s="68"/>
      <c r="AE86" s="67">
        <f t="shared" si="35"/>
        <v>0</v>
      </c>
      <c r="AF86" s="68"/>
      <c r="AG86" s="67">
        <f t="shared" si="36"/>
        <v>0</v>
      </c>
      <c r="AH86" s="80"/>
      <c r="AI86" s="68"/>
      <c r="AJ86" s="67">
        <f t="shared" si="37"/>
        <v>0</v>
      </c>
      <c r="AK86" s="66"/>
      <c r="AL86" s="67">
        <f t="shared" si="38"/>
        <v>0</v>
      </c>
      <c r="AM86" s="68"/>
      <c r="AN86" s="67">
        <f t="shared" si="39"/>
        <v>0</v>
      </c>
      <c r="AO86" s="67">
        <f t="shared" si="40"/>
        <v>0</v>
      </c>
      <c r="AP86" s="67">
        <f t="shared" si="40"/>
        <v>0</v>
      </c>
      <c r="AQ86" s="70">
        <f t="shared" si="40"/>
        <v>0</v>
      </c>
      <c r="AR86" s="225">
        <f t="shared" si="40"/>
        <v>0</v>
      </c>
      <c r="AS86" s="70">
        <f t="shared" si="40"/>
        <v>0</v>
      </c>
      <c r="AT86" s="69"/>
    </row>
    <row r="87" spans="1:46" ht="16.5" customHeight="1" hidden="1" thickBot="1">
      <c r="A87" s="269"/>
      <c r="B87" s="207" t="s">
        <v>103</v>
      </c>
      <c r="C87" s="110"/>
      <c r="D87" s="74"/>
      <c r="E87" s="73"/>
      <c r="F87" s="73"/>
      <c r="G87" s="73"/>
      <c r="H87" s="73"/>
      <c r="I87" s="57">
        <v>5465</v>
      </c>
      <c r="J87" s="75"/>
      <c r="K87" s="57">
        <f t="shared" si="28"/>
        <v>5465</v>
      </c>
      <c r="L87" s="59">
        <v>5300</v>
      </c>
      <c r="M87" s="61" t="s">
        <v>46</v>
      </c>
      <c r="N87" s="59">
        <v>5300</v>
      </c>
      <c r="O87" s="61"/>
      <c r="P87" s="62"/>
      <c r="Q87" s="61">
        <f t="shared" si="41"/>
        <v>0</v>
      </c>
      <c r="R87" s="62"/>
      <c r="S87" s="78">
        <f t="shared" si="29"/>
        <v>0</v>
      </c>
      <c r="T87" s="64">
        <v>100</v>
      </c>
      <c r="U87" s="79">
        <f t="shared" si="30"/>
        <v>0</v>
      </c>
      <c r="V87" s="66"/>
      <c r="W87" s="79">
        <f t="shared" si="31"/>
        <v>0</v>
      </c>
      <c r="X87" s="68"/>
      <c r="Y87" s="79">
        <f t="shared" si="32"/>
        <v>0</v>
      </c>
      <c r="Z87" s="68"/>
      <c r="AA87" s="67">
        <f t="shared" si="33"/>
        <v>0</v>
      </c>
      <c r="AB87" s="68"/>
      <c r="AC87" s="70">
        <f t="shared" si="34"/>
        <v>0</v>
      </c>
      <c r="AD87" s="68"/>
      <c r="AE87" s="67">
        <f t="shared" si="35"/>
        <v>0</v>
      </c>
      <c r="AF87" s="68"/>
      <c r="AG87" s="67">
        <f t="shared" si="36"/>
        <v>0</v>
      </c>
      <c r="AH87" s="80"/>
      <c r="AI87" s="68"/>
      <c r="AJ87" s="67">
        <f t="shared" si="37"/>
        <v>0</v>
      </c>
      <c r="AK87" s="66"/>
      <c r="AL87" s="67">
        <f t="shared" si="38"/>
        <v>0</v>
      </c>
      <c r="AM87" s="68"/>
      <c r="AN87" s="67">
        <f t="shared" si="39"/>
        <v>0</v>
      </c>
      <c r="AO87" s="67">
        <f t="shared" si="40"/>
        <v>0</v>
      </c>
      <c r="AP87" s="67">
        <f t="shared" si="40"/>
        <v>0</v>
      </c>
      <c r="AQ87" s="70">
        <f t="shared" si="40"/>
        <v>0</v>
      </c>
      <c r="AR87" s="225">
        <f t="shared" si="40"/>
        <v>0</v>
      </c>
      <c r="AS87" s="70">
        <f t="shared" si="40"/>
        <v>0</v>
      </c>
      <c r="AT87" s="69"/>
    </row>
    <row r="88" spans="1:46" ht="16.5" customHeight="1" hidden="1" thickBot="1">
      <c r="A88" s="269"/>
      <c r="B88" s="207" t="s">
        <v>104</v>
      </c>
      <c r="C88" s="110"/>
      <c r="D88" s="74"/>
      <c r="E88" s="73"/>
      <c r="F88" s="73"/>
      <c r="G88" s="73"/>
      <c r="H88" s="73"/>
      <c r="I88" s="57">
        <v>7760</v>
      </c>
      <c r="J88" s="75"/>
      <c r="K88" s="57">
        <f t="shared" si="28"/>
        <v>7760</v>
      </c>
      <c r="L88" s="59">
        <v>9060</v>
      </c>
      <c r="M88" s="61" t="s">
        <v>46</v>
      </c>
      <c r="N88" s="59">
        <v>9060</v>
      </c>
      <c r="O88" s="61"/>
      <c r="P88" s="62"/>
      <c r="Q88" s="61">
        <f t="shared" si="41"/>
        <v>0</v>
      </c>
      <c r="R88" s="62"/>
      <c r="S88" s="78">
        <f t="shared" si="29"/>
        <v>0</v>
      </c>
      <c r="T88" s="64">
        <v>100</v>
      </c>
      <c r="U88" s="79">
        <f t="shared" si="30"/>
        <v>0</v>
      </c>
      <c r="V88" s="66"/>
      <c r="W88" s="79">
        <f t="shared" si="31"/>
        <v>0</v>
      </c>
      <c r="X88" s="68"/>
      <c r="Y88" s="79">
        <f t="shared" si="32"/>
        <v>0</v>
      </c>
      <c r="Z88" s="68"/>
      <c r="AA88" s="67">
        <f t="shared" si="33"/>
        <v>0</v>
      </c>
      <c r="AB88" s="68"/>
      <c r="AC88" s="70">
        <f t="shared" si="34"/>
        <v>0</v>
      </c>
      <c r="AD88" s="68"/>
      <c r="AE88" s="67">
        <f t="shared" si="35"/>
        <v>0</v>
      </c>
      <c r="AF88" s="68"/>
      <c r="AG88" s="67">
        <f t="shared" si="36"/>
        <v>0</v>
      </c>
      <c r="AH88" s="80"/>
      <c r="AI88" s="68"/>
      <c r="AJ88" s="67">
        <f t="shared" si="37"/>
        <v>0</v>
      </c>
      <c r="AK88" s="66"/>
      <c r="AL88" s="67">
        <f t="shared" si="38"/>
        <v>0</v>
      </c>
      <c r="AM88" s="68"/>
      <c r="AN88" s="67">
        <f t="shared" si="39"/>
        <v>0</v>
      </c>
      <c r="AO88" s="67">
        <f t="shared" si="40"/>
        <v>0</v>
      </c>
      <c r="AP88" s="67">
        <f t="shared" si="40"/>
        <v>0</v>
      </c>
      <c r="AQ88" s="70">
        <f t="shared" si="40"/>
        <v>0</v>
      </c>
      <c r="AR88" s="225">
        <f t="shared" si="40"/>
        <v>0</v>
      </c>
      <c r="AS88" s="70">
        <f t="shared" si="40"/>
        <v>0</v>
      </c>
      <c r="AT88" s="69"/>
    </row>
    <row r="89" spans="1:46" ht="16.5" customHeight="1" hidden="1" thickBot="1">
      <c r="A89" s="269"/>
      <c r="B89" s="207" t="s">
        <v>105</v>
      </c>
      <c r="C89" s="110"/>
      <c r="D89" s="74"/>
      <c r="E89" s="73"/>
      <c r="F89" s="73"/>
      <c r="G89" s="73"/>
      <c r="H89" s="73"/>
      <c r="I89" s="57">
        <v>2085</v>
      </c>
      <c r="J89" s="75"/>
      <c r="K89" s="57">
        <f t="shared" si="28"/>
        <v>2085</v>
      </c>
      <c r="L89" s="59">
        <v>2297</v>
      </c>
      <c r="M89" s="61" t="s">
        <v>46</v>
      </c>
      <c r="N89" s="59">
        <v>2297</v>
      </c>
      <c r="O89" s="61"/>
      <c r="P89" s="62"/>
      <c r="Q89" s="61">
        <f t="shared" si="41"/>
        <v>0</v>
      </c>
      <c r="R89" s="62"/>
      <c r="S89" s="78">
        <f t="shared" si="29"/>
        <v>0</v>
      </c>
      <c r="T89" s="64">
        <v>100</v>
      </c>
      <c r="U89" s="79">
        <f t="shared" si="30"/>
        <v>0</v>
      </c>
      <c r="V89" s="66"/>
      <c r="W89" s="79">
        <f t="shared" si="31"/>
        <v>0</v>
      </c>
      <c r="X89" s="68"/>
      <c r="Y89" s="79">
        <f t="shared" si="32"/>
        <v>0</v>
      </c>
      <c r="Z89" s="68"/>
      <c r="AA89" s="67">
        <f t="shared" si="33"/>
        <v>0</v>
      </c>
      <c r="AB89" s="68"/>
      <c r="AC89" s="70">
        <f t="shared" si="34"/>
        <v>0</v>
      </c>
      <c r="AD89" s="68"/>
      <c r="AE89" s="67">
        <f t="shared" si="35"/>
        <v>0</v>
      </c>
      <c r="AF89" s="68"/>
      <c r="AG89" s="67">
        <f t="shared" si="36"/>
        <v>0</v>
      </c>
      <c r="AH89" s="80"/>
      <c r="AI89" s="68"/>
      <c r="AJ89" s="67">
        <f t="shared" si="37"/>
        <v>0</v>
      </c>
      <c r="AK89" s="66"/>
      <c r="AL89" s="67">
        <f t="shared" si="38"/>
        <v>0</v>
      </c>
      <c r="AM89" s="68"/>
      <c r="AN89" s="67">
        <f t="shared" si="39"/>
        <v>0</v>
      </c>
      <c r="AO89" s="67">
        <f t="shared" si="40"/>
        <v>0</v>
      </c>
      <c r="AP89" s="67">
        <f t="shared" si="40"/>
        <v>0</v>
      </c>
      <c r="AQ89" s="70">
        <f t="shared" si="40"/>
        <v>0</v>
      </c>
      <c r="AR89" s="225">
        <f t="shared" si="40"/>
        <v>0</v>
      </c>
      <c r="AS89" s="70">
        <f t="shared" si="40"/>
        <v>0</v>
      </c>
      <c r="AT89" s="69"/>
    </row>
    <row r="90" spans="1:46" ht="16.5" customHeight="1" hidden="1" thickBot="1">
      <c r="A90" s="269"/>
      <c r="B90" s="207" t="s">
        <v>106</v>
      </c>
      <c r="C90" s="110"/>
      <c r="D90" s="74"/>
      <c r="E90" s="73"/>
      <c r="F90" s="73"/>
      <c r="G90" s="73"/>
      <c r="H90" s="73"/>
      <c r="I90" s="57">
        <v>1690</v>
      </c>
      <c r="J90" s="75"/>
      <c r="K90" s="57">
        <f t="shared" si="28"/>
        <v>1690</v>
      </c>
      <c r="L90" s="59">
        <v>2723</v>
      </c>
      <c r="M90" s="61" t="s">
        <v>46</v>
      </c>
      <c r="N90" s="59">
        <v>2723</v>
      </c>
      <c r="O90" s="61"/>
      <c r="P90" s="62"/>
      <c r="Q90" s="61">
        <f t="shared" si="41"/>
        <v>0</v>
      </c>
      <c r="R90" s="62"/>
      <c r="S90" s="78">
        <f t="shared" si="29"/>
        <v>0</v>
      </c>
      <c r="T90" s="64">
        <v>100</v>
      </c>
      <c r="U90" s="79">
        <f t="shared" si="30"/>
        <v>0</v>
      </c>
      <c r="V90" s="66"/>
      <c r="W90" s="79">
        <f t="shared" si="31"/>
        <v>0</v>
      </c>
      <c r="X90" s="68"/>
      <c r="Y90" s="79">
        <f t="shared" si="32"/>
        <v>0</v>
      </c>
      <c r="Z90" s="68"/>
      <c r="AA90" s="67">
        <f t="shared" si="33"/>
        <v>0</v>
      </c>
      <c r="AB90" s="68"/>
      <c r="AC90" s="70">
        <f t="shared" si="34"/>
        <v>0</v>
      </c>
      <c r="AD90" s="68"/>
      <c r="AE90" s="67">
        <f t="shared" si="35"/>
        <v>0</v>
      </c>
      <c r="AF90" s="68"/>
      <c r="AG90" s="67">
        <f t="shared" si="36"/>
        <v>0</v>
      </c>
      <c r="AH90" s="80"/>
      <c r="AI90" s="68"/>
      <c r="AJ90" s="67">
        <f t="shared" si="37"/>
        <v>0</v>
      </c>
      <c r="AK90" s="66"/>
      <c r="AL90" s="67">
        <f t="shared" si="38"/>
        <v>0</v>
      </c>
      <c r="AM90" s="68"/>
      <c r="AN90" s="67">
        <f t="shared" si="39"/>
        <v>0</v>
      </c>
      <c r="AO90" s="67">
        <f t="shared" si="40"/>
        <v>0</v>
      </c>
      <c r="AP90" s="67">
        <f t="shared" si="40"/>
        <v>0</v>
      </c>
      <c r="AQ90" s="70">
        <f t="shared" si="40"/>
        <v>0</v>
      </c>
      <c r="AR90" s="225">
        <f t="shared" si="40"/>
        <v>0</v>
      </c>
      <c r="AS90" s="70">
        <f t="shared" si="40"/>
        <v>0</v>
      </c>
      <c r="AT90" s="69"/>
    </row>
    <row r="91" spans="1:46" ht="16.5" customHeight="1" hidden="1" thickBot="1">
      <c r="A91" s="269"/>
      <c r="B91" s="207" t="s">
        <v>107</v>
      </c>
      <c r="C91" s="110"/>
      <c r="D91" s="74"/>
      <c r="E91" s="73"/>
      <c r="F91" s="73"/>
      <c r="G91" s="73"/>
      <c r="H91" s="73"/>
      <c r="I91" s="57">
        <v>24.8</v>
      </c>
      <c r="J91" s="75"/>
      <c r="K91" s="57">
        <f t="shared" si="28"/>
        <v>24.8</v>
      </c>
      <c r="L91" s="59"/>
      <c r="M91" s="61" t="s">
        <v>46</v>
      </c>
      <c r="N91" s="59"/>
      <c r="O91" s="61"/>
      <c r="P91" s="62"/>
      <c r="Q91" s="61">
        <f t="shared" si="41"/>
        <v>0</v>
      </c>
      <c r="R91" s="62"/>
      <c r="S91" s="78">
        <f t="shared" si="29"/>
        <v>0</v>
      </c>
      <c r="T91" s="64">
        <v>100</v>
      </c>
      <c r="U91" s="79">
        <f t="shared" si="30"/>
        <v>0</v>
      </c>
      <c r="V91" s="66"/>
      <c r="W91" s="79">
        <f t="shared" si="31"/>
        <v>0</v>
      </c>
      <c r="X91" s="68"/>
      <c r="Y91" s="79">
        <f t="shared" si="32"/>
        <v>0</v>
      </c>
      <c r="Z91" s="68"/>
      <c r="AA91" s="67">
        <f t="shared" si="33"/>
        <v>0</v>
      </c>
      <c r="AB91" s="68"/>
      <c r="AC91" s="70">
        <f t="shared" si="34"/>
        <v>0</v>
      </c>
      <c r="AD91" s="68"/>
      <c r="AE91" s="67">
        <f t="shared" si="35"/>
        <v>0</v>
      </c>
      <c r="AF91" s="68"/>
      <c r="AG91" s="67">
        <f t="shared" si="36"/>
        <v>0</v>
      </c>
      <c r="AH91" s="80"/>
      <c r="AI91" s="68"/>
      <c r="AJ91" s="67">
        <f t="shared" si="37"/>
        <v>0</v>
      </c>
      <c r="AK91" s="66"/>
      <c r="AL91" s="67">
        <f t="shared" si="38"/>
        <v>0</v>
      </c>
      <c r="AM91" s="68"/>
      <c r="AN91" s="67">
        <f t="shared" si="39"/>
        <v>0</v>
      </c>
      <c r="AO91" s="67">
        <f t="shared" si="40"/>
        <v>0</v>
      </c>
      <c r="AP91" s="67">
        <f t="shared" si="40"/>
        <v>0</v>
      </c>
      <c r="AQ91" s="70">
        <f t="shared" si="40"/>
        <v>0</v>
      </c>
      <c r="AR91" s="225">
        <f t="shared" si="40"/>
        <v>0</v>
      </c>
      <c r="AS91" s="70">
        <f t="shared" si="40"/>
        <v>0</v>
      </c>
      <c r="AT91" s="69"/>
    </row>
    <row r="92" spans="1:46" ht="16.5" customHeight="1" hidden="1" thickBot="1">
      <c r="A92" s="269"/>
      <c r="B92" s="207"/>
      <c r="C92" s="110"/>
      <c r="D92" s="74"/>
      <c r="E92" s="73"/>
      <c r="F92" s="73"/>
      <c r="G92" s="73"/>
      <c r="H92" s="73"/>
      <c r="I92" s="57"/>
      <c r="J92" s="75"/>
      <c r="K92" s="57"/>
      <c r="L92" s="59"/>
      <c r="M92" s="61"/>
      <c r="N92" s="59"/>
      <c r="O92" s="61"/>
      <c r="P92" s="62"/>
      <c r="Q92" s="61"/>
      <c r="R92" s="62"/>
      <c r="S92" s="78"/>
      <c r="T92" s="64"/>
      <c r="U92" s="79"/>
      <c r="V92" s="66"/>
      <c r="W92" s="79"/>
      <c r="X92" s="68"/>
      <c r="Y92" s="79"/>
      <c r="Z92" s="68"/>
      <c r="AA92" s="67"/>
      <c r="AB92" s="68"/>
      <c r="AC92" s="70"/>
      <c r="AD92" s="68"/>
      <c r="AE92" s="67"/>
      <c r="AF92" s="68"/>
      <c r="AG92" s="67"/>
      <c r="AH92" s="80"/>
      <c r="AI92" s="68"/>
      <c r="AJ92" s="67"/>
      <c r="AK92" s="66"/>
      <c r="AL92" s="67"/>
      <c r="AM92" s="68"/>
      <c r="AN92" s="67"/>
      <c r="AO92" s="67"/>
      <c r="AP92" s="67"/>
      <c r="AQ92" s="70"/>
      <c r="AR92" s="225"/>
      <c r="AS92" s="70"/>
      <c r="AT92" s="69"/>
    </row>
    <row r="93" spans="1:46" ht="16.5" customHeight="1" hidden="1" thickBot="1">
      <c r="A93" s="269" t="s">
        <v>108</v>
      </c>
      <c r="B93" s="193" t="s">
        <v>109</v>
      </c>
      <c r="C93" s="110">
        <v>302.4</v>
      </c>
      <c r="D93" s="74"/>
      <c r="E93" s="73"/>
      <c r="F93" s="73"/>
      <c r="G93" s="73"/>
      <c r="H93" s="73"/>
      <c r="I93" s="57"/>
      <c r="J93" s="75">
        <v>100</v>
      </c>
      <c r="K93" s="57">
        <f>I93-C93</f>
        <v>-302.4</v>
      </c>
      <c r="L93" s="59">
        <v>144</v>
      </c>
      <c r="M93" s="61" t="s">
        <v>46</v>
      </c>
      <c r="N93" s="59">
        <v>144</v>
      </c>
      <c r="O93" s="61"/>
      <c r="P93" s="62">
        <v>100</v>
      </c>
      <c r="Q93" s="61">
        <f>O93*P93/100</f>
        <v>0</v>
      </c>
      <c r="R93" s="62">
        <v>100</v>
      </c>
      <c r="S93" s="78">
        <f>O93*P93/100</f>
        <v>0</v>
      </c>
      <c r="T93" s="64"/>
      <c r="U93" s="79">
        <f>W93+Y93+AA93+AC93+AE93+AG93+AJ93+AL93+AN93</f>
        <v>0</v>
      </c>
      <c r="V93" s="66"/>
      <c r="W93" s="79">
        <f>V93*T93/100</f>
        <v>0</v>
      </c>
      <c r="X93" s="68"/>
      <c r="Y93" s="79">
        <f>X93*T93/100</f>
        <v>0</v>
      </c>
      <c r="Z93" s="68"/>
      <c r="AA93" s="67">
        <f>Z93*T93/100</f>
        <v>0</v>
      </c>
      <c r="AB93" s="68"/>
      <c r="AC93" s="70">
        <f>AB93*T93/100</f>
        <v>0</v>
      </c>
      <c r="AD93" s="68"/>
      <c r="AE93" s="67">
        <f>AD93*T93/100</f>
        <v>0</v>
      </c>
      <c r="AF93" s="68"/>
      <c r="AG93" s="67">
        <f>AF93*T93/100</f>
        <v>0</v>
      </c>
      <c r="AH93" s="80"/>
      <c r="AI93" s="68"/>
      <c r="AJ93" s="67">
        <f>AI93*T93/100</f>
        <v>0</v>
      </c>
      <c r="AK93" s="66"/>
      <c r="AL93" s="67">
        <f>AK93*T93/100</f>
        <v>0</v>
      </c>
      <c r="AM93" s="68"/>
      <c r="AN93" s="67">
        <f>AM93*T93/100</f>
        <v>0</v>
      </c>
      <c r="AO93" s="67">
        <f>AN93*W93/100</f>
        <v>0</v>
      </c>
      <c r="AP93" s="67">
        <f>AO93*X93/100</f>
        <v>0</v>
      </c>
      <c r="AQ93" s="70">
        <f>AP93*Y93/100</f>
        <v>0</v>
      </c>
      <c r="AR93" s="225">
        <f>AQ93*Z93/100</f>
        <v>0</v>
      </c>
      <c r="AS93" s="70">
        <f>AR93*AA93/100</f>
        <v>0</v>
      </c>
      <c r="AT93" s="69"/>
    </row>
    <row r="94" spans="1:46" ht="16.5" customHeight="1" hidden="1" thickBot="1">
      <c r="A94" s="269"/>
      <c r="B94" s="193"/>
      <c r="C94" s="110"/>
      <c r="D94" s="74"/>
      <c r="E94" s="73"/>
      <c r="F94" s="73"/>
      <c r="G94" s="73"/>
      <c r="H94" s="73"/>
      <c r="I94" s="57"/>
      <c r="J94" s="75"/>
      <c r="K94" s="57"/>
      <c r="L94" s="59"/>
      <c r="M94" s="61"/>
      <c r="N94" s="59"/>
      <c r="O94" s="61"/>
      <c r="P94" s="62"/>
      <c r="Q94" s="61"/>
      <c r="R94" s="62"/>
      <c r="S94" s="78"/>
      <c r="T94" s="64"/>
      <c r="U94" s="79"/>
      <c r="V94" s="66"/>
      <c r="W94" s="79"/>
      <c r="X94" s="68"/>
      <c r="Y94" s="79"/>
      <c r="Z94" s="68"/>
      <c r="AA94" s="67"/>
      <c r="AB94" s="68"/>
      <c r="AC94" s="70"/>
      <c r="AD94" s="68"/>
      <c r="AE94" s="67"/>
      <c r="AF94" s="68"/>
      <c r="AG94" s="67"/>
      <c r="AH94" s="80"/>
      <c r="AI94" s="68"/>
      <c r="AJ94" s="67"/>
      <c r="AK94" s="66"/>
      <c r="AL94" s="67"/>
      <c r="AM94" s="68"/>
      <c r="AN94" s="67"/>
      <c r="AO94" s="67"/>
      <c r="AP94" s="67"/>
      <c r="AQ94" s="70"/>
      <c r="AR94" s="225"/>
      <c r="AS94" s="70"/>
      <c r="AT94" s="69"/>
    </row>
    <row r="95" spans="1:46" ht="32.25" customHeight="1" hidden="1" thickBot="1">
      <c r="A95" s="269" t="s">
        <v>110</v>
      </c>
      <c r="B95" s="193" t="s">
        <v>111</v>
      </c>
      <c r="C95" s="110">
        <v>10900</v>
      </c>
      <c r="D95" s="74"/>
      <c r="E95" s="73"/>
      <c r="F95" s="73"/>
      <c r="G95" s="73"/>
      <c r="H95" s="73"/>
      <c r="I95" s="57"/>
      <c r="J95" s="75">
        <v>100</v>
      </c>
      <c r="K95" s="57">
        <f>I95-C95</f>
        <v>-10900</v>
      </c>
      <c r="L95" s="59">
        <v>11566.5</v>
      </c>
      <c r="M95" s="61" t="s">
        <v>46</v>
      </c>
      <c r="N95" s="59">
        <v>11566.5</v>
      </c>
      <c r="O95" s="61">
        <v>16800</v>
      </c>
      <c r="P95" s="62">
        <v>100</v>
      </c>
      <c r="Q95" s="61">
        <f>O95*P95/100</f>
        <v>16800</v>
      </c>
      <c r="R95" s="62">
        <v>100</v>
      </c>
      <c r="S95" s="78">
        <f>O95*P95/100</f>
        <v>16800</v>
      </c>
      <c r="T95" s="64"/>
      <c r="U95" s="79">
        <f>W95+Y95+AA95+AC95+AE95+AG95+AJ95+AL95+AN95</f>
        <v>0</v>
      </c>
      <c r="V95" s="66"/>
      <c r="W95" s="79">
        <f>V95*T95/100</f>
        <v>0</v>
      </c>
      <c r="X95" s="68"/>
      <c r="Y95" s="79">
        <f>X95*T95/100</f>
        <v>0</v>
      </c>
      <c r="Z95" s="68"/>
      <c r="AA95" s="67">
        <f>Z95*T95/100</f>
        <v>0</v>
      </c>
      <c r="AB95" s="68"/>
      <c r="AC95" s="70">
        <f>AB95*T95/100</f>
        <v>0</v>
      </c>
      <c r="AD95" s="68"/>
      <c r="AE95" s="67">
        <f>AD95*T95/100</f>
        <v>0</v>
      </c>
      <c r="AF95" s="68"/>
      <c r="AG95" s="67">
        <f>AF95*T95/100</f>
        <v>0</v>
      </c>
      <c r="AH95" s="80"/>
      <c r="AI95" s="68"/>
      <c r="AJ95" s="67">
        <f>AI95*T95/100</f>
        <v>0</v>
      </c>
      <c r="AK95" s="66"/>
      <c r="AL95" s="67">
        <f>AK95*T95/100</f>
        <v>0</v>
      </c>
      <c r="AM95" s="68"/>
      <c r="AN95" s="67">
        <f>AM95*T95/100</f>
        <v>0</v>
      </c>
      <c r="AO95" s="67">
        <f>AN95*W95/100</f>
        <v>0</v>
      </c>
      <c r="AP95" s="67">
        <f>AO95*X95/100</f>
        <v>0</v>
      </c>
      <c r="AQ95" s="70">
        <f>AP95*Y95/100</f>
        <v>0</v>
      </c>
      <c r="AR95" s="225">
        <f>AQ95*Z95/100</f>
        <v>0</v>
      </c>
      <c r="AS95" s="70">
        <f>AR95*AA95/100</f>
        <v>0</v>
      </c>
      <c r="AT95" s="69"/>
    </row>
    <row r="96" spans="1:46" ht="16.5" customHeight="1" hidden="1" thickBot="1">
      <c r="A96" s="269"/>
      <c r="B96" s="193"/>
      <c r="C96" s="110"/>
      <c r="D96" s="74"/>
      <c r="E96" s="73"/>
      <c r="F96" s="73"/>
      <c r="G96" s="73"/>
      <c r="H96" s="73"/>
      <c r="I96" s="57"/>
      <c r="J96" s="75"/>
      <c r="K96" s="57"/>
      <c r="L96" s="59"/>
      <c r="M96" s="61"/>
      <c r="N96" s="59"/>
      <c r="O96" s="61"/>
      <c r="P96" s="62"/>
      <c r="Q96" s="61"/>
      <c r="R96" s="62"/>
      <c r="S96" s="78"/>
      <c r="T96" s="64"/>
      <c r="U96" s="79"/>
      <c r="V96" s="66"/>
      <c r="W96" s="79"/>
      <c r="X96" s="68"/>
      <c r="Y96" s="79"/>
      <c r="Z96" s="68"/>
      <c r="AA96" s="67"/>
      <c r="AB96" s="68"/>
      <c r="AC96" s="70"/>
      <c r="AD96" s="68"/>
      <c r="AE96" s="67"/>
      <c r="AF96" s="68"/>
      <c r="AG96" s="67"/>
      <c r="AH96" s="80"/>
      <c r="AI96" s="68"/>
      <c r="AJ96" s="67"/>
      <c r="AK96" s="66"/>
      <c r="AL96" s="67"/>
      <c r="AM96" s="68"/>
      <c r="AN96" s="67"/>
      <c r="AO96" s="67"/>
      <c r="AP96" s="67"/>
      <c r="AQ96" s="70"/>
      <c r="AR96" s="225"/>
      <c r="AS96" s="70"/>
      <c r="AT96" s="69"/>
    </row>
    <row r="97" spans="1:46" ht="16.5" customHeight="1" hidden="1" thickBot="1">
      <c r="A97" s="269" t="s">
        <v>112</v>
      </c>
      <c r="B97" s="193" t="s">
        <v>113</v>
      </c>
      <c r="C97" s="110">
        <f>7900+900</f>
        <v>8800</v>
      </c>
      <c r="D97" s="74"/>
      <c r="E97" s="73"/>
      <c r="F97" s="73"/>
      <c r="G97" s="73"/>
      <c r="H97" s="73"/>
      <c r="I97" s="57"/>
      <c r="J97" s="75">
        <v>100</v>
      </c>
      <c r="K97" s="57">
        <f>I97-C97</f>
        <v>-8800</v>
      </c>
      <c r="L97" s="59">
        <v>10000</v>
      </c>
      <c r="M97" s="61" t="s">
        <v>46</v>
      </c>
      <c r="N97" s="59">
        <v>10000</v>
      </c>
      <c r="O97" s="61">
        <v>10521.6</v>
      </c>
      <c r="P97" s="62">
        <v>100</v>
      </c>
      <c r="Q97" s="61">
        <f>O97*P97/100</f>
        <v>10521.6</v>
      </c>
      <c r="R97" s="62">
        <v>100</v>
      </c>
      <c r="S97" s="78">
        <f>O97*P97/100</f>
        <v>10521.6</v>
      </c>
      <c r="T97" s="64"/>
      <c r="U97" s="79">
        <f>W97+Y97+AA97+AC97+AE97+AG97+AJ97+AL97+AN97</f>
        <v>0</v>
      </c>
      <c r="V97" s="66"/>
      <c r="W97" s="79">
        <f>V97*T97/100</f>
        <v>0</v>
      </c>
      <c r="X97" s="68"/>
      <c r="Y97" s="79">
        <f>X97*T97/100</f>
        <v>0</v>
      </c>
      <c r="Z97" s="68"/>
      <c r="AA97" s="67">
        <f>Z97*T97/100</f>
        <v>0</v>
      </c>
      <c r="AB97" s="68"/>
      <c r="AC97" s="70">
        <f>AB97*T97/100</f>
        <v>0</v>
      </c>
      <c r="AD97" s="68"/>
      <c r="AE97" s="67">
        <f>AD97*T97/100</f>
        <v>0</v>
      </c>
      <c r="AF97" s="68"/>
      <c r="AG97" s="67">
        <f>AF97*T97/100</f>
        <v>0</v>
      </c>
      <c r="AH97" s="80"/>
      <c r="AI97" s="68"/>
      <c r="AJ97" s="67">
        <f>AI97*T97/100</f>
        <v>0</v>
      </c>
      <c r="AK97" s="66"/>
      <c r="AL97" s="67">
        <f>AK97*T97/100</f>
        <v>0</v>
      </c>
      <c r="AM97" s="68"/>
      <c r="AN97" s="67">
        <f>AM97*T97/100</f>
        <v>0</v>
      </c>
      <c r="AO97" s="67">
        <f>AN97*W97/100</f>
        <v>0</v>
      </c>
      <c r="AP97" s="67">
        <f>AO97*X97/100</f>
        <v>0</v>
      </c>
      <c r="AQ97" s="70">
        <f>AP97*Y97/100</f>
        <v>0</v>
      </c>
      <c r="AR97" s="225">
        <f>AQ97*Z97/100</f>
        <v>0</v>
      </c>
      <c r="AS97" s="70">
        <f>AR97*AA97/100</f>
        <v>0</v>
      </c>
      <c r="AT97" s="69"/>
    </row>
    <row r="98" spans="1:46" ht="16.5" customHeight="1" hidden="1" thickBot="1">
      <c r="A98" s="269"/>
      <c r="B98" s="193"/>
      <c r="C98" s="110"/>
      <c r="D98" s="74"/>
      <c r="E98" s="73"/>
      <c r="F98" s="73"/>
      <c r="G98" s="73"/>
      <c r="H98" s="73"/>
      <c r="I98" s="57"/>
      <c r="J98" s="75"/>
      <c r="K98" s="57"/>
      <c r="L98" s="59"/>
      <c r="M98" s="59"/>
      <c r="N98" s="59"/>
      <c r="O98" s="61"/>
      <c r="P98" s="62"/>
      <c r="Q98" s="61"/>
      <c r="R98" s="62"/>
      <c r="S98" s="78"/>
      <c r="T98" s="64"/>
      <c r="U98" s="79"/>
      <c r="V98" s="66"/>
      <c r="W98" s="79"/>
      <c r="X98" s="68"/>
      <c r="Y98" s="79"/>
      <c r="Z98" s="68"/>
      <c r="AA98" s="67"/>
      <c r="AB98" s="68"/>
      <c r="AC98" s="70"/>
      <c r="AD98" s="68"/>
      <c r="AE98" s="67"/>
      <c r="AF98" s="68"/>
      <c r="AG98" s="67"/>
      <c r="AH98" s="80"/>
      <c r="AI98" s="68"/>
      <c r="AJ98" s="67"/>
      <c r="AK98" s="66"/>
      <c r="AL98" s="67"/>
      <c r="AM98" s="68"/>
      <c r="AN98" s="67"/>
      <c r="AO98" s="67"/>
      <c r="AP98" s="67"/>
      <c r="AQ98" s="70"/>
      <c r="AR98" s="225"/>
      <c r="AS98" s="70"/>
      <c r="AT98" s="69"/>
    </row>
    <row r="99" spans="1:46" ht="16.5" customHeight="1" hidden="1" thickBot="1">
      <c r="A99" s="269" t="s">
        <v>114</v>
      </c>
      <c r="B99" s="193" t="s">
        <v>115</v>
      </c>
      <c r="C99" s="110"/>
      <c r="D99" s="74"/>
      <c r="E99" s="73"/>
      <c r="F99" s="73"/>
      <c r="G99" s="73"/>
      <c r="H99" s="73"/>
      <c r="I99" s="57"/>
      <c r="J99" s="75"/>
      <c r="K99" s="57">
        <f>I99-C99</f>
        <v>0</v>
      </c>
      <c r="L99" s="59">
        <v>1273.7</v>
      </c>
      <c r="M99" s="62" t="s">
        <v>46</v>
      </c>
      <c r="N99" s="59">
        <v>1273.7</v>
      </c>
      <c r="O99" s="61"/>
      <c r="P99" s="62">
        <v>100</v>
      </c>
      <c r="Q99" s="61">
        <f>O99*P99/100</f>
        <v>0</v>
      </c>
      <c r="R99" s="62">
        <v>100</v>
      </c>
      <c r="S99" s="78">
        <f>O99*P99/100</f>
        <v>0</v>
      </c>
      <c r="T99" s="64"/>
      <c r="U99" s="79">
        <f>W99+Y99+AA99+AC99+AE99+AG99+AJ99+AL99+AN99</f>
        <v>0</v>
      </c>
      <c r="V99" s="66"/>
      <c r="W99" s="79">
        <f>V99*T99/100</f>
        <v>0</v>
      </c>
      <c r="X99" s="68"/>
      <c r="Y99" s="79">
        <f>X99*T99/100</f>
        <v>0</v>
      </c>
      <c r="Z99" s="68"/>
      <c r="AA99" s="67">
        <f>Z99*T99/100</f>
        <v>0</v>
      </c>
      <c r="AB99" s="68"/>
      <c r="AC99" s="70">
        <f>AB99*T99/100</f>
        <v>0</v>
      </c>
      <c r="AD99" s="68"/>
      <c r="AE99" s="67">
        <f>AD99*T99/100</f>
        <v>0</v>
      </c>
      <c r="AF99" s="68"/>
      <c r="AG99" s="67">
        <f>AF99*T99/100</f>
        <v>0</v>
      </c>
      <c r="AH99" s="80"/>
      <c r="AI99" s="68"/>
      <c r="AJ99" s="67">
        <f>AI99*T99/100</f>
        <v>0</v>
      </c>
      <c r="AK99" s="66"/>
      <c r="AL99" s="67">
        <f>AK99*T99/100</f>
        <v>0</v>
      </c>
      <c r="AM99" s="68"/>
      <c r="AN99" s="67">
        <f>AM99*T99/100</f>
        <v>0</v>
      </c>
      <c r="AO99" s="67">
        <f>AN99*W99/100</f>
        <v>0</v>
      </c>
      <c r="AP99" s="67">
        <f>AO99*X99/100</f>
        <v>0</v>
      </c>
      <c r="AQ99" s="70">
        <f>AP99*Y99/100</f>
        <v>0</v>
      </c>
      <c r="AR99" s="225">
        <f>AQ99*Z99/100</f>
        <v>0</v>
      </c>
      <c r="AS99" s="70">
        <f>AR99*AA99/100</f>
        <v>0</v>
      </c>
      <c r="AT99" s="69"/>
    </row>
    <row r="100" spans="1:46" ht="16.5" customHeight="1" hidden="1" thickBot="1">
      <c r="A100" s="269"/>
      <c r="B100" s="182"/>
      <c r="C100" s="208"/>
      <c r="D100" s="113"/>
      <c r="E100" s="112"/>
      <c r="F100" s="112"/>
      <c r="G100" s="112"/>
      <c r="H100" s="112"/>
      <c r="I100" s="57"/>
      <c r="J100" s="114"/>
      <c r="K100" s="57"/>
      <c r="L100" s="59"/>
      <c r="M100" s="62"/>
      <c r="N100" s="59"/>
      <c r="O100" s="61"/>
      <c r="P100" s="62"/>
      <c r="Q100" s="61"/>
      <c r="R100" s="62"/>
      <c r="S100" s="78"/>
      <c r="T100" s="64"/>
      <c r="U100" s="79"/>
      <c r="V100" s="66"/>
      <c r="W100" s="79"/>
      <c r="X100" s="68"/>
      <c r="Y100" s="79"/>
      <c r="Z100" s="68"/>
      <c r="AA100" s="67"/>
      <c r="AB100" s="68"/>
      <c r="AC100" s="70"/>
      <c r="AD100" s="68"/>
      <c r="AE100" s="67"/>
      <c r="AF100" s="68"/>
      <c r="AG100" s="67"/>
      <c r="AH100" s="80"/>
      <c r="AI100" s="68"/>
      <c r="AJ100" s="67"/>
      <c r="AK100" s="66"/>
      <c r="AL100" s="67"/>
      <c r="AM100" s="68"/>
      <c r="AN100" s="67"/>
      <c r="AO100" s="67"/>
      <c r="AP100" s="67"/>
      <c r="AQ100" s="70"/>
      <c r="AR100" s="225"/>
      <c r="AS100" s="70"/>
      <c r="AT100" s="69"/>
    </row>
    <row r="101" spans="1:46" ht="32.25" customHeight="1" hidden="1" thickBot="1">
      <c r="A101" s="271" t="s">
        <v>116</v>
      </c>
      <c r="B101" s="182" t="s">
        <v>117</v>
      </c>
      <c r="C101" s="208">
        <v>32000</v>
      </c>
      <c r="D101" s="113"/>
      <c r="E101" s="112"/>
      <c r="F101" s="112"/>
      <c r="G101" s="112"/>
      <c r="H101" s="112"/>
      <c r="I101" s="115"/>
      <c r="J101" s="114"/>
      <c r="K101" s="115">
        <f>I101-C101</f>
        <v>-32000</v>
      </c>
      <c r="L101" s="116"/>
      <c r="M101" s="117">
        <v>0</v>
      </c>
      <c r="N101" s="116"/>
      <c r="O101" s="118">
        <v>105000</v>
      </c>
      <c r="P101" s="117">
        <v>40</v>
      </c>
      <c r="Q101" s="118">
        <f>O101*P101/100</f>
        <v>42000</v>
      </c>
      <c r="R101" s="117">
        <v>40</v>
      </c>
      <c r="S101" s="119">
        <f>O101*P101/100</f>
        <v>42000</v>
      </c>
      <c r="T101" s="120"/>
      <c r="U101" s="109">
        <f>W101+Y101+AA101+AC101+AE101+AG101+AJ101+AL101+AN101</f>
        <v>0</v>
      </c>
      <c r="V101" s="121"/>
      <c r="W101" s="109">
        <f>V101*T101/100</f>
        <v>0</v>
      </c>
      <c r="X101" s="122"/>
      <c r="Y101" s="109">
        <f>X101*T101/100</f>
        <v>0</v>
      </c>
      <c r="Z101" s="122"/>
      <c r="AA101" s="123">
        <f>Z101*T101/100</f>
        <v>0</v>
      </c>
      <c r="AB101" s="122"/>
      <c r="AC101" s="124">
        <f>AB101*T101/100</f>
        <v>0</v>
      </c>
      <c r="AD101" s="122"/>
      <c r="AE101" s="123">
        <f>AD101*T101/100</f>
        <v>0</v>
      </c>
      <c r="AF101" s="122"/>
      <c r="AG101" s="123">
        <f>AF101*T101/100</f>
        <v>0</v>
      </c>
      <c r="AH101" s="125"/>
      <c r="AI101" s="122"/>
      <c r="AJ101" s="123">
        <f>AI101*T101/100</f>
        <v>0</v>
      </c>
      <c r="AK101" s="121"/>
      <c r="AL101" s="123">
        <f>AK101*T101/100</f>
        <v>0</v>
      </c>
      <c r="AM101" s="122"/>
      <c r="AN101" s="123">
        <f>AM101*T101/100</f>
        <v>0</v>
      </c>
      <c r="AO101" s="123">
        <f>AN101*W101/100</f>
        <v>0</v>
      </c>
      <c r="AP101" s="123">
        <f>AO101*X101/100</f>
        <v>0</v>
      </c>
      <c r="AQ101" s="124">
        <f>AP101*Y101/100</f>
        <v>0</v>
      </c>
      <c r="AR101" s="240">
        <f>AQ101*Z101/100</f>
        <v>0</v>
      </c>
      <c r="AS101" s="124">
        <f>AR101*AA101/100</f>
        <v>0</v>
      </c>
      <c r="AT101" s="279"/>
    </row>
    <row r="102" spans="1:46" ht="32.25" customHeight="1" thickBot="1">
      <c r="A102" s="345" t="s">
        <v>173</v>
      </c>
      <c r="B102" s="346" t="s">
        <v>168</v>
      </c>
      <c r="C102" s="329"/>
      <c r="D102" s="330"/>
      <c r="E102" s="331"/>
      <c r="F102" s="331"/>
      <c r="G102" s="331"/>
      <c r="H102" s="331"/>
      <c r="I102" s="332"/>
      <c r="J102" s="333"/>
      <c r="K102" s="332"/>
      <c r="L102" s="334"/>
      <c r="M102" s="335"/>
      <c r="N102" s="334"/>
      <c r="O102" s="336"/>
      <c r="P102" s="335"/>
      <c r="Q102" s="336"/>
      <c r="R102" s="335"/>
      <c r="S102" s="337"/>
      <c r="T102" s="338"/>
      <c r="U102" s="339"/>
      <c r="V102" s="340"/>
      <c r="W102" s="339"/>
      <c r="X102" s="341"/>
      <c r="Y102" s="339"/>
      <c r="Z102" s="341"/>
      <c r="AA102" s="342"/>
      <c r="AB102" s="341"/>
      <c r="AC102" s="299"/>
      <c r="AD102" s="341"/>
      <c r="AE102" s="342"/>
      <c r="AF102" s="341"/>
      <c r="AG102" s="342"/>
      <c r="AH102" s="180"/>
      <c r="AI102" s="233"/>
      <c r="AJ102" s="343"/>
      <c r="AK102" s="340"/>
      <c r="AL102" s="342"/>
      <c r="AM102" s="171"/>
      <c r="AN102" s="342"/>
      <c r="AO102" s="342"/>
      <c r="AP102" s="342"/>
      <c r="AQ102" s="299"/>
      <c r="AR102" s="344"/>
      <c r="AS102" s="356">
        <v>45000</v>
      </c>
      <c r="AT102" s="357">
        <f>AQ102+AS102</f>
        <v>45000</v>
      </c>
    </row>
    <row r="103" spans="1:46" ht="15" customHeight="1" thickBot="1">
      <c r="A103" s="272"/>
      <c r="B103" s="210" t="s">
        <v>118</v>
      </c>
      <c r="C103" s="211">
        <f aca="true" t="shared" si="42" ref="C103:H103">C20+C27+C29+C31+C38+C40+C43+C50+C53+C62+C65+C67+C71+C85+C79+C95+C97+C63+C99+C76+C69+C36+C45+C93+C101</f>
        <v>902400</v>
      </c>
      <c r="D103" s="126">
        <f t="shared" si="42"/>
        <v>8.33</v>
      </c>
      <c r="E103" s="126">
        <f t="shared" si="42"/>
        <v>0</v>
      </c>
      <c r="F103" s="126">
        <f t="shared" si="42"/>
        <v>0</v>
      </c>
      <c r="G103" s="126">
        <f t="shared" si="42"/>
        <v>0</v>
      </c>
      <c r="H103" s="126">
        <f t="shared" si="42"/>
        <v>0</v>
      </c>
      <c r="I103" s="126">
        <f>I101+I97+I95+I93+I85+I79+I71+I62+I53+I50+I43+I40+I38+I29+I27</f>
        <v>18147.8</v>
      </c>
      <c r="J103" s="126">
        <f>J101+J97+J95+J93+J85+J79+J71+J62+J53+J50+J43+J40+J38+J29+J27</f>
        <v>1216</v>
      </c>
      <c r="K103" s="126">
        <f>K101+K97+K95+K93+K85+K79+K71+K62+K53+K50+K43+K40+K38+K29+K27</f>
        <v>-884252.2</v>
      </c>
      <c r="L103" s="127">
        <f>L101+L99+L97+L95+L93+L85+L79+L71+L69+L67+L65+L63+L62++L53+L50+L43+L40+L38+L31+L29+L27+L20+L59</f>
        <v>6149088.5</v>
      </c>
      <c r="M103" s="127"/>
      <c r="N103" s="127">
        <f>N101+N99+N97+N95+N93+N85+N79+N71+N69+N67+N65+N63+N62++N53+N50+N43+N40+N38+N31+N29+N27+N20+N59</f>
        <v>1337532.1</v>
      </c>
      <c r="O103" s="128">
        <f>O20+O25+O29+O31+O38+O40+O43+O48+O50+O53+O59+O62+O63+O71+O79+O85+O93+O95+O97+O99+O101+O27+O55</f>
        <v>2507398.1</v>
      </c>
      <c r="P103" s="128"/>
      <c r="Q103" s="128">
        <f>Q20+Q25+Q29+Q31+Q38+Q40+Q43+Q48+Q50+Q53+Q59+Q62+Q63+Q71+Q79+Q85+Q93+Q95+Q97+Q99+Q101+Q27+Q55</f>
        <v>160996.3</v>
      </c>
      <c r="R103" s="128"/>
      <c r="S103" s="129">
        <f>S20+S25+S29+S31+S38+S40+S43+S48+S50+S53+S59+S62+S63+S71+S79+S85+S93+S95+S97+S99+S101+S27+S55+S52</f>
        <v>1166628.3599999999</v>
      </c>
      <c r="T103" s="130"/>
      <c r="U103" s="131">
        <f aca="true" t="shared" si="43" ref="U103:AG103">U20+U25+U29+U31+U38+U40+U43+U48+U50+U53+U59+U62+U63+U71+U79+U85+U93+U95+U97+U99+U101+U27+U55</f>
        <v>25771888.45</v>
      </c>
      <c r="V103" s="132">
        <f t="shared" si="43"/>
        <v>1673225.1</v>
      </c>
      <c r="W103" s="131">
        <f t="shared" si="43"/>
        <v>221511.7</v>
      </c>
      <c r="X103" s="130">
        <f t="shared" si="43"/>
        <v>206599.6</v>
      </c>
      <c r="Y103" s="131">
        <f t="shared" si="43"/>
        <v>31612.75</v>
      </c>
      <c r="Z103" s="130">
        <f t="shared" si="43"/>
        <v>246384.00000000003</v>
      </c>
      <c r="AA103" s="131">
        <f t="shared" si="43"/>
        <v>37827.45</v>
      </c>
      <c r="AB103" s="130">
        <f t="shared" si="43"/>
        <v>85284.4</v>
      </c>
      <c r="AC103" s="133">
        <f t="shared" si="43"/>
        <v>10935.9</v>
      </c>
      <c r="AD103" s="130">
        <f t="shared" si="43"/>
        <v>20576.1</v>
      </c>
      <c r="AE103" s="131">
        <f t="shared" si="43"/>
        <v>4211.25</v>
      </c>
      <c r="AF103" s="130">
        <f t="shared" si="43"/>
        <v>1078.3</v>
      </c>
      <c r="AG103" s="131">
        <f t="shared" si="43"/>
        <v>163.99999999999997</v>
      </c>
      <c r="AH103" s="134"/>
      <c r="AI103" s="128">
        <f>AI20+AI25+AI29+AI31+AI38+AI40+AI43+AI48+AI50+AI53+AI59+AI62+AI63+AI71+AI79+AI85+AI93+AI95+AI97+AI99+AI101+AI27+AI55</f>
        <v>8158.5</v>
      </c>
      <c r="AJ103" s="128">
        <f>AJ20+AJ25+AJ29+AJ31+AJ38+AJ40+AJ43+AJ48+AJ50+AJ53+AJ59+AJ62+AJ63+AJ71+AJ79+AJ85+AJ93+AJ95+AJ97+AJ99+AJ101+AJ27+AJ55</f>
        <v>828.9</v>
      </c>
      <c r="AK103" s="132">
        <f>AK20+AK25+AK29+AK31+AK38+AK40+AK43+AK48+AK50+AK53+AK59+AK62+AK63+AK71+AK79+AK85+AK93+AK95+AK97+AK99+AK101+AK27+AK55</f>
        <v>842.03</v>
      </c>
      <c r="AL103" s="131">
        <f>AL29+AL62+AL71+AL79+AL83+AL84</f>
        <v>25584741.6</v>
      </c>
      <c r="AM103" s="131">
        <f>AM29+AM62+AM71+AM79+AM83+AM84</f>
        <v>534.5550000000001</v>
      </c>
      <c r="AN103" s="131">
        <f>AN29+AN62+AN71+AN79+AN83+AN84</f>
        <v>54.9</v>
      </c>
      <c r="AO103" s="131">
        <f>AO29+AO62+AO71+AO79+AO83+AO84</f>
        <v>27322109.999999996</v>
      </c>
      <c r="AP103" s="131">
        <f>AP29+AP62+AP71+AP79+AP83+AP84</f>
        <v>1737368.3999999969</v>
      </c>
      <c r="AQ103" s="133">
        <f>SUM(AQ29:AQ79)+AQ84+AQ83</f>
        <v>44584990</v>
      </c>
      <c r="AR103" s="251">
        <f>AR29+AR55+AR62+AR71+AR79+AR83+AR84</f>
        <v>36657294</v>
      </c>
      <c r="AS103" s="133">
        <f>AS29+AS55+AS62+AS71+AS79+AS83+AS84+AS102</f>
        <v>2345000</v>
      </c>
      <c r="AT103" s="262">
        <f>AT29+AT62+AT71+AT79+AT83+AT84+AT102</f>
        <v>46929990</v>
      </c>
    </row>
    <row r="104" spans="1:46" ht="25.5" customHeight="1" hidden="1">
      <c r="A104" s="273" t="s">
        <v>116</v>
      </c>
      <c r="B104" s="213" t="s">
        <v>119</v>
      </c>
      <c r="C104" s="214"/>
      <c r="D104" s="136"/>
      <c r="E104" s="135"/>
      <c r="F104" s="135"/>
      <c r="G104" s="135"/>
      <c r="H104" s="135">
        <v>199023.5</v>
      </c>
      <c r="I104" s="137"/>
      <c r="J104" s="138">
        <v>100</v>
      </c>
      <c r="K104" s="137">
        <f>G104+E104</f>
        <v>0</v>
      </c>
      <c r="L104" s="139">
        <v>4654.5</v>
      </c>
      <c r="M104" s="139"/>
      <c r="N104" s="139">
        <v>4654.5</v>
      </c>
      <c r="O104" s="140"/>
      <c r="P104" s="141"/>
      <c r="Q104" s="140"/>
      <c r="R104" s="142"/>
      <c r="S104" s="171"/>
      <c r="T104" s="143"/>
      <c r="U104" s="144"/>
      <c r="V104" s="145"/>
      <c r="W104" s="146"/>
      <c r="X104" s="143"/>
      <c r="Y104" s="144"/>
      <c r="Z104" s="143"/>
      <c r="AA104" s="147"/>
      <c r="AB104" s="148"/>
      <c r="AC104" s="149"/>
      <c r="AD104" s="143"/>
      <c r="AE104" s="144"/>
      <c r="AF104" s="143"/>
      <c r="AG104" s="144"/>
      <c r="AH104" s="171"/>
      <c r="AI104" s="150"/>
      <c r="AJ104" s="151"/>
      <c r="AK104" s="145"/>
      <c r="AL104" s="144"/>
      <c r="AM104" s="143"/>
      <c r="AN104" s="144"/>
      <c r="AO104" s="144"/>
      <c r="AP104" s="144"/>
      <c r="AQ104" s="147"/>
      <c r="AR104" s="248"/>
      <c r="AS104" s="147"/>
      <c r="AT104" s="144"/>
    </row>
    <row r="105" spans="1:46" ht="25.5" customHeight="1" hidden="1">
      <c r="A105" s="274"/>
      <c r="B105" s="215" t="s">
        <v>120</v>
      </c>
      <c r="C105" s="216"/>
      <c r="D105" s="154"/>
      <c r="E105" s="153"/>
      <c r="F105" s="153"/>
      <c r="G105" s="153"/>
      <c r="H105" s="153"/>
      <c r="I105" s="57"/>
      <c r="J105" s="155"/>
      <c r="K105" s="57">
        <f>G105+E105</f>
        <v>0</v>
      </c>
      <c r="L105" s="59">
        <v>2021.9</v>
      </c>
      <c r="M105" s="59"/>
      <c r="N105" s="59">
        <v>2021.9</v>
      </c>
      <c r="O105" s="61"/>
      <c r="P105" s="62"/>
      <c r="Q105" s="61"/>
      <c r="R105" s="142"/>
      <c r="S105" s="171"/>
      <c r="T105" s="68"/>
      <c r="U105" s="69"/>
      <c r="V105" s="66"/>
      <c r="W105" s="67"/>
      <c r="X105" s="68"/>
      <c r="Y105" s="69"/>
      <c r="Z105" s="68"/>
      <c r="AA105" s="72"/>
      <c r="AB105" s="156"/>
      <c r="AC105" s="70"/>
      <c r="AD105" s="68"/>
      <c r="AE105" s="69"/>
      <c r="AF105" s="68"/>
      <c r="AG105" s="69"/>
      <c r="AH105" s="171"/>
      <c r="AI105" s="63"/>
      <c r="AJ105" s="157"/>
      <c r="AK105" s="66"/>
      <c r="AL105" s="69"/>
      <c r="AM105" s="68"/>
      <c r="AN105" s="69"/>
      <c r="AO105" s="69"/>
      <c r="AP105" s="69"/>
      <c r="AQ105" s="72"/>
      <c r="AR105" s="165"/>
      <c r="AS105" s="72"/>
      <c r="AT105" s="69"/>
    </row>
    <row r="106" spans="1:46" ht="15.75" customHeight="1" hidden="1">
      <c r="A106" s="272"/>
      <c r="B106" s="217" t="s">
        <v>1</v>
      </c>
      <c r="C106" s="218">
        <f>C103+C104+C105</f>
        <v>902400</v>
      </c>
      <c r="D106" s="159"/>
      <c r="E106" s="158">
        <f aca="true" t="shared" si="44" ref="E106:L106">E103+E104+E105</f>
        <v>0</v>
      </c>
      <c r="F106" s="158">
        <f t="shared" si="44"/>
        <v>0</v>
      </c>
      <c r="G106" s="158">
        <f t="shared" si="44"/>
        <v>0</v>
      </c>
      <c r="H106" s="158">
        <f t="shared" si="44"/>
        <v>199023.5</v>
      </c>
      <c r="I106" s="158">
        <f t="shared" si="44"/>
        <v>18147.8</v>
      </c>
      <c r="J106" s="158">
        <f t="shared" si="44"/>
        <v>1316</v>
      </c>
      <c r="K106" s="158">
        <f t="shared" si="44"/>
        <v>-884252.2</v>
      </c>
      <c r="L106" s="160">
        <f t="shared" si="44"/>
        <v>6155764.9</v>
      </c>
      <c r="M106" s="160"/>
      <c r="N106" s="160">
        <f>N103+N104+N105</f>
        <v>1344208.5</v>
      </c>
      <c r="O106" s="161">
        <f>O103+O104+O105</f>
        <v>2507398.1</v>
      </c>
      <c r="P106" s="162"/>
      <c r="Q106" s="161">
        <f>Q103+Q104+Q105</f>
        <v>160996.3</v>
      </c>
      <c r="R106" s="163"/>
      <c r="S106" s="171"/>
      <c r="T106" s="68"/>
      <c r="U106" s="69"/>
      <c r="V106" s="66"/>
      <c r="W106" s="67"/>
      <c r="X106" s="68"/>
      <c r="Y106" s="69"/>
      <c r="Z106" s="68"/>
      <c r="AA106" s="72"/>
      <c r="AB106" s="156"/>
      <c r="AC106" s="70"/>
      <c r="AD106" s="68"/>
      <c r="AE106" s="69"/>
      <c r="AF106" s="68"/>
      <c r="AG106" s="69"/>
      <c r="AH106" s="171"/>
      <c r="AI106" s="63"/>
      <c r="AJ106" s="157"/>
      <c r="AK106" s="66"/>
      <c r="AL106" s="69"/>
      <c r="AM106" s="68"/>
      <c r="AN106" s="69"/>
      <c r="AO106" s="69"/>
      <c r="AP106" s="69"/>
      <c r="AQ106" s="72"/>
      <c r="AR106" s="165"/>
      <c r="AS106" s="72"/>
      <c r="AT106" s="69"/>
    </row>
    <row r="107" spans="1:46" ht="16.5" customHeight="1" hidden="1" thickBot="1">
      <c r="A107" s="232"/>
      <c r="B107" s="252" t="s">
        <v>121</v>
      </c>
      <c r="C107" s="253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5"/>
      <c r="P107" s="256"/>
      <c r="Q107" s="255"/>
      <c r="R107" s="255"/>
      <c r="S107" s="257"/>
      <c r="T107" s="122"/>
      <c r="U107" s="109">
        <f>W107+Y107+AA107+AC107+AE107+AG107+AJ107+AL107+AN107</f>
        <v>0</v>
      </c>
      <c r="V107" s="121"/>
      <c r="W107" s="109">
        <f>V107*T107/100</f>
        <v>0</v>
      </c>
      <c r="X107" s="122"/>
      <c r="Y107" s="109">
        <f>X107*V107/100</f>
        <v>0</v>
      </c>
      <c r="Z107" s="122"/>
      <c r="AA107" s="109">
        <f>Z107*X107/100</f>
        <v>0</v>
      </c>
      <c r="AB107" s="166"/>
      <c r="AC107" s="109">
        <f>AB107*Z107/100</f>
        <v>0</v>
      </c>
      <c r="AD107" s="122"/>
      <c r="AE107" s="109">
        <f>AD107*AB107/100</f>
        <v>0</v>
      </c>
      <c r="AF107" s="122"/>
      <c r="AG107" s="109">
        <f>AF107*AD107/100</f>
        <v>0</v>
      </c>
      <c r="AH107" s="219"/>
      <c r="AI107" s="122"/>
      <c r="AJ107" s="109">
        <f>AI107*AG107/100</f>
        <v>0</v>
      </c>
      <c r="AK107" s="121"/>
      <c r="AL107" s="109">
        <f>AK107*AI107/100</f>
        <v>0</v>
      </c>
      <c r="AM107" s="122"/>
      <c r="AN107" s="109">
        <f aca="true" t="shared" si="45" ref="AN107:AS107">AM107*AK107/100</f>
        <v>0</v>
      </c>
      <c r="AO107" s="109">
        <f t="shared" si="45"/>
        <v>0</v>
      </c>
      <c r="AP107" s="109">
        <f t="shared" si="45"/>
        <v>0</v>
      </c>
      <c r="AQ107" s="235">
        <f t="shared" si="45"/>
        <v>0</v>
      </c>
      <c r="AR107" s="241">
        <f t="shared" si="45"/>
        <v>0</v>
      </c>
      <c r="AS107" s="235">
        <f t="shared" si="45"/>
        <v>0</v>
      </c>
      <c r="AT107" s="69"/>
    </row>
    <row r="108" spans="1:46" ht="15.75">
      <c r="A108" s="315" t="s">
        <v>160</v>
      </c>
      <c r="B108" s="68" t="s">
        <v>138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9"/>
      <c r="P108" s="170"/>
      <c r="Q108" s="169"/>
      <c r="R108" s="169"/>
      <c r="S108" s="237"/>
      <c r="T108" s="165"/>
      <c r="U108" s="226"/>
      <c r="V108" s="225"/>
      <c r="W108" s="226"/>
      <c r="X108" s="165"/>
      <c r="Y108" s="226"/>
      <c r="Z108" s="165"/>
      <c r="AA108" s="226"/>
      <c r="AB108" s="165"/>
      <c r="AC108" s="226"/>
      <c r="AD108" s="165"/>
      <c r="AE108" s="226"/>
      <c r="AF108" s="165"/>
      <c r="AG108" s="226"/>
      <c r="AH108" s="165"/>
      <c r="AI108" s="165"/>
      <c r="AJ108" s="226"/>
      <c r="AK108" s="225"/>
      <c r="AL108" s="226">
        <f aca="true" t="shared" si="46" ref="AL108:AR108">AL109</f>
        <v>654600</v>
      </c>
      <c r="AM108" s="226">
        <f t="shared" si="46"/>
        <v>0</v>
      </c>
      <c r="AN108" s="226">
        <f t="shared" si="46"/>
        <v>0</v>
      </c>
      <c r="AO108" s="226">
        <f t="shared" si="46"/>
        <v>601000</v>
      </c>
      <c r="AP108" s="226">
        <f t="shared" si="46"/>
        <v>-53600</v>
      </c>
      <c r="AQ108" s="226"/>
      <c r="AR108" s="226">
        <f t="shared" si="46"/>
        <v>1061000</v>
      </c>
      <c r="AS108" s="236"/>
      <c r="AT108" s="277"/>
    </row>
    <row r="109" spans="1:46" ht="15.75">
      <c r="A109" s="63"/>
      <c r="B109" s="298" t="s">
        <v>139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9"/>
      <c r="P109" s="170"/>
      <c r="Q109" s="169"/>
      <c r="R109" s="169"/>
      <c r="S109" s="237"/>
      <c r="T109" s="165"/>
      <c r="U109" s="226"/>
      <c r="V109" s="225"/>
      <c r="W109" s="226"/>
      <c r="X109" s="165"/>
      <c r="Y109" s="226"/>
      <c r="Z109" s="165"/>
      <c r="AA109" s="226"/>
      <c r="AB109" s="165"/>
      <c r="AC109" s="226"/>
      <c r="AD109" s="165"/>
      <c r="AE109" s="226"/>
      <c r="AF109" s="165"/>
      <c r="AG109" s="226"/>
      <c r="AH109" s="165"/>
      <c r="AI109" s="165"/>
      <c r="AJ109" s="226"/>
      <c r="AK109" s="225"/>
      <c r="AL109" s="226">
        <v>654600</v>
      </c>
      <c r="AM109" s="165"/>
      <c r="AN109" s="226"/>
      <c r="AO109" s="226">
        <v>601000</v>
      </c>
      <c r="AP109" s="226">
        <f>AO109-AL109</f>
        <v>-53600</v>
      </c>
      <c r="AQ109" s="295">
        <v>674618.9</v>
      </c>
      <c r="AR109" s="295">
        <v>1061000</v>
      </c>
      <c r="AS109" s="296"/>
      <c r="AT109" s="297">
        <f>AQ109+AS109</f>
        <v>674618.9</v>
      </c>
    </row>
    <row r="110" spans="1:46" ht="15.75">
      <c r="A110" s="63"/>
      <c r="B110" s="298" t="s">
        <v>159</v>
      </c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9"/>
      <c r="P110" s="170"/>
      <c r="Q110" s="169"/>
      <c r="R110" s="169"/>
      <c r="S110" s="237"/>
      <c r="T110" s="165"/>
      <c r="U110" s="226"/>
      <c r="V110" s="225"/>
      <c r="W110" s="226"/>
      <c r="X110" s="165"/>
      <c r="Y110" s="226"/>
      <c r="Z110" s="165"/>
      <c r="AA110" s="226"/>
      <c r="AB110" s="165"/>
      <c r="AC110" s="226"/>
      <c r="AD110" s="165"/>
      <c r="AE110" s="226"/>
      <c r="AF110" s="165"/>
      <c r="AG110" s="226"/>
      <c r="AH110" s="165"/>
      <c r="AI110" s="165"/>
      <c r="AJ110" s="226"/>
      <c r="AK110" s="225"/>
      <c r="AL110" s="226"/>
      <c r="AM110" s="165"/>
      <c r="AN110" s="226"/>
      <c r="AO110" s="226"/>
      <c r="AP110" s="226"/>
      <c r="AQ110" s="295">
        <v>12000</v>
      </c>
      <c r="AR110" s="295"/>
      <c r="AS110" s="296"/>
      <c r="AT110" s="297">
        <v>12000</v>
      </c>
    </row>
    <row r="111" spans="1:46" ht="15.75">
      <c r="A111" s="101" t="s">
        <v>161</v>
      </c>
      <c r="B111" s="68" t="s">
        <v>135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9"/>
      <c r="P111" s="170"/>
      <c r="Q111" s="169"/>
      <c r="R111" s="169"/>
      <c r="S111" s="237"/>
      <c r="T111" s="165"/>
      <c r="U111" s="226"/>
      <c r="V111" s="225"/>
      <c r="W111" s="226"/>
      <c r="X111" s="165"/>
      <c r="Y111" s="226"/>
      <c r="Z111" s="165"/>
      <c r="AA111" s="226"/>
      <c r="AB111" s="165"/>
      <c r="AC111" s="226"/>
      <c r="AD111" s="165"/>
      <c r="AE111" s="226"/>
      <c r="AF111" s="165"/>
      <c r="AG111" s="226"/>
      <c r="AH111" s="165"/>
      <c r="AI111" s="165"/>
      <c r="AJ111" s="226"/>
      <c r="AK111" s="225"/>
      <c r="AL111" s="226">
        <v>255281.7</v>
      </c>
      <c r="AM111" s="165"/>
      <c r="AN111" s="226"/>
      <c r="AO111" s="226">
        <v>255281.7</v>
      </c>
      <c r="AP111" s="226">
        <f>AO111-AL111</f>
        <v>0</v>
      </c>
      <c r="AQ111" s="226">
        <v>352171</v>
      </c>
      <c r="AR111" s="226">
        <v>340489.3</v>
      </c>
      <c r="AS111" s="236"/>
      <c r="AT111" s="277">
        <f>AQ111+AS111</f>
        <v>352171</v>
      </c>
    </row>
    <row r="112" spans="1:46" ht="49.5" customHeight="1">
      <c r="A112" s="101" t="s">
        <v>162</v>
      </c>
      <c r="B112" s="317" t="s">
        <v>164</v>
      </c>
      <c r="C112" s="156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9"/>
      <c r="P112" s="170"/>
      <c r="Q112" s="169"/>
      <c r="R112" s="169"/>
      <c r="S112" s="302"/>
      <c r="T112" s="71"/>
      <c r="U112" s="303"/>
      <c r="V112" s="70"/>
      <c r="W112" s="236"/>
      <c r="X112" s="72"/>
      <c r="Y112" s="236"/>
      <c r="Z112" s="72"/>
      <c r="AA112" s="236"/>
      <c r="AB112" s="72"/>
      <c r="AC112" s="236"/>
      <c r="AD112" s="72"/>
      <c r="AE112" s="236"/>
      <c r="AF112" s="72"/>
      <c r="AG112" s="236"/>
      <c r="AH112" s="72"/>
      <c r="AI112" s="72"/>
      <c r="AJ112" s="236"/>
      <c r="AK112" s="70"/>
      <c r="AL112" s="236"/>
      <c r="AM112" s="72"/>
      <c r="AN112" s="236"/>
      <c r="AO112" s="236"/>
      <c r="AP112" s="236"/>
      <c r="AQ112" s="67">
        <v>1172387</v>
      </c>
      <c r="AR112" s="236"/>
      <c r="AS112" s="236"/>
      <c r="AT112" s="277">
        <f>AQ112+AS112</f>
        <v>1172387</v>
      </c>
    </row>
    <row r="113" spans="1:46" ht="32.25" customHeight="1" thickBot="1">
      <c r="A113" s="152" t="s">
        <v>160</v>
      </c>
      <c r="B113" s="316" t="s">
        <v>163</v>
      </c>
      <c r="C113" s="220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2"/>
      <c r="P113" s="223"/>
      <c r="Q113" s="222"/>
      <c r="R113" s="222"/>
      <c r="S113" s="224"/>
      <c r="T113" s="171"/>
      <c r="U113" s="179"/>
      <c r="V113" s="299"/>
      <c r="W113" s="300"/>
      <c r="X113" s="301"/>
      <c r="Y113" s="300"/>
      <c r="Z113" s="301"/>
      <c r="AA113" s="300"/>
      <c r="AB113" s="301"/>
      <c r="AC113" s="300"/>
      <c r="AD113" s="301"/>
      <c r="AE113" s="300"/>
      <c r="AF113" s="301"/>
      <c r="AG113" s="300"/>
      <c r="AH113" s="301"/>
      <c r="AI113" s="301"/>
      <c r="AJ113" s="300"/>
      <c r="AK113" s="299"/>
      <c r="AL113" s="300"/>
      <c r="AM113" s="301"/>
      <c r="AN113" s="300"/>
      <c r="AO113" s="300"/>
      <c r="AP113" s="300"/>
      <c r="AQ113" s="67">
        <v>4789300</v>
      </c>
      <c r="AR113" s="300"/>
      <c r="AS113" s="304"/>
      <c r="AT113" s="305">
        <f>AQ113+AS113</f>
        <v>4789300</v>
      </c>
    </row>
    <row r="114" spans="1:46" s="178" customFormat="1" ht="16.5" thickBot="1">
      <c r="A114" s="172"/>
      <c r="B114" s="227" t="s">
        <v>122</v>
      </c>
      <c r="C114" s="228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4"/>
      <c r="P114" s="175"/>
      <c r="Q114" s="174"/>
      <c r="R114" s="174"/>
      <c r="S114" s="176"/>
      <c r="T114" s="229"/>
      <c r="U114" s="230" t="e">
        <f>U103+#REF!+U107</f>
        <v>#REF!</v>
      </c>
      <c r="V114" s="177" t="e">
        <f>V103+#REF!+V107</f>
        <v>#REF!</v>
      </c>
      <c r="W114" s="177" t="e">
        <f>W103+#REF!+W107</f>
        <v>#REF!</v>
      </c>
      <c r="X114" s="177" t="e">
        <f>X103+#REF!+X107</f>
        <v>#REF!</v>
      </c>
      <c r="Y114" s="177" t="e">
        <f>Y103+#REF!+Y107</f>
        <v>#REF!</v>
      </c>
      <c r="Z114" s="177" t="e">
        <f>Z103+#REF!+Z107</f>
        <v>#REF!</v>
      </c>
      <c r="AA114" s="177" t="e">
        <f>AA103+#REF!+AA107</f>
        <v>#REF!</v>
      </c>
      <c r="AB114" s="177" t="e">
        <f>AB103+#REF!+AB107</f>
        <v>#REF!</v>
      </c>
      <c r="AC114" s="177" t="e">
        <f>AC103+#REF!+AC107</f>
        <v>#REF!</v>
      </c>
      <c r="AD114" s="177" t="e">
        <f>AD103+#REF!+AD107</f>
        <v>#REF!</v>
      </c>
      <c r="AE114" s="177" t="e">
        <f>AE103+#REF!+AE107</f>
        <v>#REF!</v>
      </c>
      <c r="AF114" s="177" t="e">
        <f>AF103+#REF!+AF107</f>
        <v>#REF!</v>
      </c>
      <c r="AG114" s="177" t="e">
        <f>AG103+#REF!+AG107</f>
        <v>#REF!</v>
      </c>
      <c r="AH114" s="177" t="e">
        <f>AH103+#REF!+AH107</f>
        <v>#REF!</v>
      </c>
      <c r="AI114" s="177" t="e">
        <f>AI103+#REF!+AI107</f>
        <v>#REF!</v>
      </c>
      <c r="AJ114" s="177" t="e">
        <f>AJ103+#REF!+AJ107</f>
        <v>#REF!</v>
      </c>
      <c r="AK114" s="231" t="e">
        <f>AK103+#REF!+AK107</f>
        <v>#REF!</v>
      </c>
      <c r="AL114" s="177" t="e">
        <f>AL103+#REF!+AL111+#REF!+AL108+#REF!+#REF!</f>
        <v>#REF!</v>
      </c>
      <c r="AM114" s="177" t="e">
        <f>AM103+#REF!+AM111+#REF!+AM108+#REF!+#REF!</f>
        <v>#REF!</v>
      </c>
      <c r="AN114" s="177" t="e">
        <f>AN103+#REF!+AN111+#REF!+AN108+#REF!+#REF!</f>
        <v>#REF!</v>
      </c>
      <c r="AO114" s="177" t="e">
        <f>AO103+#REF!+AO111+#REF!+AO108+#REF!+#REF!</f>
        <v>#REF!</v>
      </c>
      <c r="AP114" s="177" t="e">
        <f>AP103+#REF!+AP111+#REF!+AP108+#REF!+#REF!</f>
        <v>#REF!</v>
      </c>
      <c r="AQ114" s="177">
        <f>AQ103+AQ109+AQ110+AQ111+AQ112+AQ113</f>
        <v>51585466.9</v>
      </c>
      <c r="AR114" s="177" t="e">
        <f>AR103+#REF!+AR111+AR117+AR108+#REF!+#REF!</f>
        <v>#REF!</v>
      </c>
      <c r="AS114" s="177">
        <f>AS103+AS109+AS110+AS111+AS112+AS113</f>
        <v>2345000</v>
      </c>
      <c r="AT114" s="177">
        <f>AT103+AT109+AT110+AT111+AT112+AT113</f>
        <v>53930466.9</v>
      </c>
    </row>
    <row r="115" spans="16:46" ht="15.75">
      <c r="P115" s="181"/>
      <c r="AC115" s="180"/>
      <c r="AT115" s="306">
        <f>AQ114+AS114</f>
        <v>53930466.9</v>
      </c>
    </row>
    <row r="116" spans="1:48" ht="15.75">
      <c r="A116" s="289"/>
      <c r="B116" s="281"/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90"/>
      <c r="P116" s="291"/>
      <c r="Q116" s="290"/>
      <c r="R116" s="290"/>
      <c r="S116" s="281"/>
      <c r="T116" s="281"/>
      <c r="U116" s="281"/>
      <c r="V116" s="292"/>
      <c r="W116" s="292"/>
      <c r="X116" s="281"/>
      <c r="Y116" s="281"/>
      <c r="Z116" s="281"/>
      <c r="AA116" s="281"/>
      <c r="AB116" s="281"/>
      <c r="AC116" s="293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94"/>
      <c r="AT116" s="294"/>
      <c r="AU116" s="281"/>
      <c r="AV116" s="281"/>
    </row>
    <row r="117" spans="2:29" ht="15.75">
      <c r="B117" s="178"/>
      <c r="P117" s="181"/>
      <c r="AC117" s="180"/>
    </row>
    <row r="118" spans="1:29" ht="15.75">
      <c r="A118" s="288"/>
      <c r="B118" s="178"/>
      <c r="S118" s="2" t="s">
        <v>123</v>
      </c>
      <c r="AC118" s="180"/>
    </row>
    <row r="119" spans="2:29" ht="15.75">
      <c r="B119" s="178"/>
      <c r="AC119" s="180"/>
    </row>
    <row r="120" spans="2:29" ht="15.75">
      <c r="B120" s="178"/>
      <c r="AC120" s="180"/>
    </row>
    <row r="121" ht="15.75">
      <c r="B121" s="178"/>
    </row>
    <row r="122" ht="15.75">
      <c r="B122" s="178"/>
    </row>
    <row r="123" ht="15.75">
      <c r="B123" s="178"/>
    </row>
    <row r="124" ht="15.75">
      <c r="B124" s="178"/>
    </row>
  </sheetData>
  <mergeCells count="62">
    <mergeCell ref="B11:M11"/>
    <mergeCell ref="B14:B17"/>
    <mergeCell ref="C14:D14"/>
    <mergeCell ref="P14:P17"/>
    <mergeCell ref="H14:H17"/>
    <mergeCell ref="I14:I17"/>
    <mergeCell ref="L14:N15"/>
    <mergeCell ref="O14:O17"/>
    <mergeCell ref="C15:D15"/>
    <mergeCell ref="L16:L17"/>
    <mergeCell ref="AO14:AO18"/>
    <mergeCell ref="AP14:AP18"/>
    <mergeCell ref="Q14:Q17"/>
    <mergeCell ref="T14:T17"/>
    <mergeCell ref="U14:U17"/>
    <mergeCell ref="AD14:AE17"/>
    <mergeCell ref="AF14:AG17"/>
    <mergeCell ref="AI14:AJ17"/>
    <mergeCell ref="AK14:AL18"/>
    <mergeCell ref="N16:N17"/>
    <mergeCell ref="AM14:AN17"/>
    <mergeCell ref="V14:W17"/>
    <mergeCell ref="X14:Y17"/>
    <mergeCell ref="Z14:AA17"/>
    <mergeCell ref="AB14:AC17"/>
    <mergeCell ref="R14:R17"/>
    <mergeCell ref="S14:S17"/>
    <mergeCell ref="A52:A53"/>
    <mergeCell ref="B52:B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I52:AI53"/>
    <mergeCell ref="AJ52:AJ53"/>
    <mergeCell ref="AK52:AK53"/>
    <mergeCell ref="AL52:AL53"/>
    <mergeCell ref="AM52:AM53"/>
    <mergeCell ref="AN52:AN53"/>
    <mergeCell ref="AO52:AO53"/>
    <mergeCell ref="AS14:AS18"/>
    <mergeCell ref="AS52:AS53"/>
    <mergeCell ref="AP52:AP53"/>
    <mergeCell ref="AQ52:AQ53"/>
    <mergeCell ref="AR52:AR53"/>
    <mergeCell ref="AR14:AR18"/>
    <mergeCell ref="AQ14:AQ18"/>
  </mergeCells>
  <printOptions horizontalCentered="1"/>
  <pageMargins left="0.45" right="0.32" top="0.28" bottom="0.1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О.С.</dc:creator>
  <cp:keywords/>
  <dc:description/>
  <cp:lastModifiedBy>Полина </cp:lastModifiedBy>
  <cp:lastPrinted>2007-05-07T00:59:47Z</cp:lastPrinted>
  <dcterms:created xsi:type="dcterms:W3CDTF">2005-06-28T01:40:34Z</dcterms:created>
  <dcterms:modified xsi:type="dcterms:W3CDTF">2007-05-07T00:59:51Z</dcterms:modified>
  <cp:category/>
  <cp:version/>
  <cp:contentType/>
  <cp:contentStatus/>
</cp:coreProperties>
</file>