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0" yWindow="30" windowWidth="13725" windowHeight="12705"/>
  </bookViews>
  <sheets>
    <sheet name="Приложение 4" sheetId="4" r:id="rId1"/>
  </sheets>
  <calcPr calcId="125725"/>
</workbook>
</file>

<file path=xl/calcChain.xml><?xml version="1.0" encoding="utf-8"?>
<calcChain xmlns="http://schemas.openxmlformats.org/spreadsheetml/2006/main">
  <c r="I419" i="4"/>
  <c r="H419"/>
  <c r="H418"/>
  <c r="H417" s="1"/>
  <c r="H416" s="1"/>
  <c r="H415" s="1"/>
  <c r="H7" s="1"/>
  <c r="H525"/>
  <c r="H524"/>
  <c r="H523" s="1"/>
  <c r="H522" s="1"/>
  <c r="H28"/>
  <c r="H26"/>
  <c r="H120"/>
  <c r="H119"/>
  <c r="M103"/>
  <c r="M8"/>
  <c r="H9"/>
  <c r="H27"/>
  <c r="H30"/>
  <c r="H31"/>
  <c r="M31"/>
  <c r="H49"/>
  <c r="H48"/>
  <c r="M49"/>
  <c r="M44"/>
  <c r="M45"/>
  <c r="H44"/>
  <c r="H43" s="1"/>
  <c r="H42" s="1"/>
  <c r="H41" s="1"/>
  <c r="H40" s="1"/>
  <c r="H50"/>
  <c r="H52"/>
  <c r="H65"/>
  <c r="H54" s="1"/>
  <c r="H53" s="1"/>
  <c r="M54"/>
  <c r="H55"/>
  <c r="M55"/>
  <c r="H71"/>
  <c r="H74"/>
  <c r="H75"/>
  <c r="H77"/>
  <c r="H78"/>
  <c r="H82"/>
  <c r="H87"/>
  <c r="M87"/>
  <c r="H91"/>
  <c r="H94"/>
  <c r="H93"/>
  <c r="H92" s="1"/>
  <c r="H95"/>
  <c r="H108"/>
  <c r="H107"/>
  <c r="H106" s="1"/>
  <c r="H105" s="1"/>
  <c r="H104" s="1"/>
  <c r="H103" s="1"/>
  <c r="H8" s="1"/>
  <c r="H109"/>
  <c r="H110"/>
  <c r="M110"/>
  <c r="H112"/>
  <c r="H116"/>
  <c r="H115"/>
  <c r="H114" s="1"/>
  <c r="H113" s="1"/>
  <c r="H117"/>
  <c r="H118"/>
  <c r="H130"/>
  <c r="H129"/>
  <c r="H128" s="1"/>
  <c r="H127" s="1"/>
  <c r="H131"/>
  <c r="M131"/>
  <c r="H132"/>
  <c r="H136"/>
  <c r="H138"/>
  <c r="H139"/>
  <c r="H140"/>
  <c r="H141"/>
  <c r="H150"/>
  <c r="H149"/>
  <c r="H145" s="1"/>
  <c r="H144" s="1"/>
  <c r="M145"/>
  <c r="M144"/>
  <c r="H146"/>
  <c r="H147"/>
  <c r="H148"/>
  <c r="H151"/>
  <c r="H155"/>
  <c r="H157"/>
  <c r="H190"/>
  <c r="H189"/>
  <c r="H188" s="1"/>
  <c r="H187" s="1"/>
  <c r="H186" s="1"/>
  <c r="H185" s="1"/>
  <c r="H184" s="1"/>
  <c r="H183" s="1"/>
  <c r="H198"/>
  <c r="H197"/>
  <c r="H196" s="1"/>
  <c r="H195" s="1"/>
  <c r="H194" s="1"/>
  <c r="H193" s="1"/>
  <c r="H202"/>
  <c r="H235"/>
  <c r="H236"/>
  <c r="H258"/>
  <c r="M237"/>
  <c r="H219"/>
  <c r="H237"/>
  <c r="M238"/>
  <c r="H220"/>
  <c r="H238"/>
  <c r="H254"/>
  <c r="H255"/>
  <c r="H256"/>
  <c r="H266"/>
  <c r="H265"/>
  <c r="M266"/>
  <c r="H270"/>
  <c r="H269"/>
  <c r="H268" s="1"/>
  <c r="H267" s="1"/>
  <c r="H271"/>
  <c r="H272"/>
  <c r="H276"/>
  <c r="H277"/>
  <c r="H278"/>
  <c r="H280"/>
  <c r="H283"/>
  <c r="H282"/>
  <c r="H281" s="1"/>
  <c r="M282"/>
  <c r="H284"/>
  <c r="H302"/>
  <c r="H301"/>
  <c r="H300" s="1"/>
  <c r="H299" s="1"/>
  <c r="H298" s="1"/>
  <c r="H297" s="1"/>
  <c r="M302"/>
  <c r="H303"/>
  <c r="H304"/>
  <c r="M304"/>
  <c r="H306"/>
  <c r="H318"/>
  <c r="H317"/>
  <c r="H316" s="1"/>
  <c r="H315" s="1"/>
  <c r="H314" s="1"/>
  <c r="H313" s="1"/>
  <c r="H340"/>
  <c r="H339"/>
  <c r="H338" s="1"/>
  <c r="H337" s="1"/>
  <c r="H343"/>
  <c r="H344"/>
  <c r="H349"/>
  <c r="H350"/>
  <c r="H351"/>
  <c r="H353"/>
  <c r="H354"/>
  <c r="H355"/>
  <c r="H356"/>
  <c r="H358"/>
  <c r="H375"/>
  <c r="M375"/>
  <c r="H376"/>
  <c r="H396"/>
  <c r="H395"/>
  <c r="H394" s="1"/>
  <c r="H393" s="1"/>
  <c r="H392" s="1"/>
  <c r="M396"/>
  <c r="H403"/>
  <c r="H401"/>
  <c r="H400" s="1"/>
  <c r="H399" s="1"/>
  <c r="H398" s="1"/>
  <c r="M403"/>
  <c r="H406"/>
  <c r="H407"/>
  <c r="H408"/>
  <c r="H409"/>
  <c r="H410"/>
  <c r="H411"/>
  <c r="H412"/>
  <c r="H414"/>
  <c r="H425"/>
  <c r="H424"/>
  <c r="H423" s="1"/>
  <c r="M425"/>
  <c r="H431"/>
  <c r="H432"/>
  <c r="H433"/>
  <c r="H435"/>
  <c r="H436"/>
  <c r="H441"/>
  <c r="H440"/>
  <c r="H439" s="1"/>
  <c r="H438" s="1"/>
  <c r="H437" s="1"/>
  <c r="H454"/>
  <c r="H453"/>
  <c r="H452" s="1"/>
  <c r="H451" s="1"/>
  <c r="M454"/>
  <c r="M455"/>
  <c r="M456"/>
  <c r="H456"/>
  <c r="H457"/>
  <c r="M457"/>
  <c r="H464"/>
  <c r="H466"/>
  <c r="H473"/>
  <c r="H472"/>
  <c r="H471" s="1"/>
  <c r="H470" s="1"/>
  <c r="H469" s="1"/>
  <c r="H468" s="1"/>
  <c r="H474"/>
  <c r="H475"/>
  <c r="H488"/>
  <c r="H487" s="1"/>
  <c r="H486" s="1"/>
  <c r="H485" s="1"/>
  <c r="H484" s="1"/>
  <c r="M488"/>
  <c r="H491"/>
  <c r="H490"/>
  <c r="H489" s="1"/>
  <c r="M489"/>
  <c r="M491"/>
  <c r="H493"/>
  <c r="H497"/>
  <c r="H496" s="1"/>
  <c r="H495" s="1"/>
  <c r="M497"/>
  <c r="H498"/>
  <c r="H499"/>
  <c r="H500"/>
  <c r="H501"/>
  <c r="H502"/>
  <c r="H503"/>
  <c r="M503"/>
  <c r="M502" s="1"/>
  <c r="H505"/>
  <c r="M506"/>
  <c r="H507"/>
  <c r="H531"/>
  <c r="H532"/>
  <c r="H533"/>
  <c r="H534"/>
  <c r="M157"/>
  <c r="J94"/>
  <c r="M504"/>
  <c r="M279"/>
  <c r="K87"/>
  <c r="L87"/>
  <c r="J87"/>
  <c r="M88"/>
  <c r="J343"/>
  <c r="M306"/>
  <c r="M305"/>
  <c r="L110"/>
  <c r="M377"/>
  <c r="K351"/>
  <c r="J351"/>
  <c r="M352"/>
  <c r="L351"/>
  <c r="M140"/>
  <c r="M397"/>
  <c r="K110"/>
  <c r="J110"/>
  <c r="I413"/>
  <c r="J413"/>
  <c r="K413"/>
  <c r="L413"/>
  <c r="H413"/>
  <c r="M414"/>
  <c r="M413" s="1"/>
  <c r="I152"/>
  <c r="J152"/>
  <c r="K152"/>
  <c r="L152"/>
  <c r="H152"/>
  <c r="M156"/>
  <c r="M155"/>
  <c r="M376"/>
  <c r="I110"/>
  <c r="M285"/>
  <c r="M284"/>
  <c r="I283"/>
  <c r="J283"/>
  <c r="K283"/>
  <c r="L283"/>
  <c r="J251"/>
  <c r="K251"/>
  <c r="L251"/>
  <c r="I251"/>
  <c r="M253"/>
  <c r="M493"/>
  <c r="M384"/>
  <c r="J356"/>
  <c r="L356"/>
  <c r="I356"/>
  <c r="M357"/>
  <c r="M24"/>
  <c r="M481"/>
  <c r="J334"/>
  <c r="L334"/>
  <c r="M335"/>
  <c r="L139"/>
  <c r="J139"/>
  <c r="K139"/>
  <c r="J215"/>
  <c r="K215"/>
  <c r="L215"/>
  <c r="M216"/>
  <c r="H6" l="1"/>
  <c r="M111"/>
  <c r="M283"/>
  <c r="J322"/>
  <c r="K322"/>
  <c r="L322"/>
  <c r="M344" l="1"/>
  <c r="K343"/>
  <c r="L343"/>
  <c r="M343"/>
  <c r="M340" s="1"/>
  <c r="I343"/>
  <c r="J385"/>
  <c r="K385"/>
  <c r="L385"/>
  <c r="I385"/>
  <c r="M386"/>
  <c r="M355"/>
  <c r="M354" s="1"/>
  <c r="J354"/>
  <c r="L354"/>
  <c r="I354"/>
  <c r="K356"/>
  <c r="K334"/>
  <c r="M89"/>
  <c r="K354" l="1"/>
  <c r="I334"/>
  <c r="I139"/>
  <c r="M201"/>
  <c r="I215"/>
  <c r="I87"/>
  <c r="J360"/>
  <c r="K360"/>
  <c r="L360"/>
  <c r="I360"/>
  <c r="M367"/>
  <c r="M368"/>
  <c r="M280"/>
  <c r="M258" s="1"/>
  <c r="M202"/>
  <c r="I464"/>
  <c r="J464"/>
  <c r="K464"/>
  <c r="L464"/>
  <c r="M467"/>
  <c r="M466"/>
  <c r="M465"/>
  <c r="M483"/>
  <c r="M482"/>
  <c r="M464" l="1"/>
  <c r="I15"/>
  <c r="I14" s="1"/>
  <c r="I13" s="1"/>
  <c r="I12" s="1"/>
  <c r="I11" s="1"/>
  <c r="I10" s="1"/>
  <c r="I9" s="1"/>
  <c r="J15"/>
  <c r="J14" s="1"/>
  <c r="J13" s="1"/>
  <c r="J12" s="1"/>
  <c r="J11" s="1"/>
  <c r="J10" s="1"/>
  <c r="J9" s="1"/>
  <c r="K15"/>
  <c r="K14" s="1"/>
  <c r="K13" s="1"/>
  <c r="K12" s="1"/>
  <c r="K11" s="1"/>
  <c r="K10" s="1"/>
  <c r="K9" s="1"/>
  <c r="L15"/>
  <c r="L14" s="1"/>
  <c r="L13" s="1"/>
  <c r="L12" s="1"/>
  <c r="L11" s="1"/>
  <c r="L10" s="1"/>
  <c r="L9" s="1"/>
  <c r="M16"/>
  <c r="M17"/>
  <c r="I26"/>
  <c r="J26"/>
  <c r="K26"/>
  <c r="L26"/>
  <c r="M27"/>
  <c r="M26" s="1"/>
  <c r="I28"/>
  <c r="J28"/>
  <c r="K28"/>
  <c r="L28"/>
  <c r="M29"/>
  <c r="M30"/>
  <c r="I38"/>
  <c r="I37" s="1"/>
  <c r="I36" s="1"/>
  <c r="I35" s="1"/>
  <c r="I34" s="1"/>
  <c r="I33" s="1"/>
  <c r="I32" s="1"/>
  <c r="J38"/>
  <c r="J37" s="1"/>
  <c r="J36" s="1"/>
  <c r="J35" s="1"/>
  <c r="J34" s="1"/>
  <c r="J33" s="1"/>
  <c r="J32" s="1"/>
  <c r="K38"/>
  <c r="K37" s="1"/>
  <c r="K36" s="1"/>
  <c r="K35" s="1"/>
  <c r="K34" s="1"/>
  <c r="K33" s="1"/>
  <c r="K32" s="1"/>
  <c r="L38"/>
  <c r="L37" s="1"/>
  <c r="L36" s="1"/>
  <c r="L35" s="1"/>
  <c r="L34" s="1"/>
  <c r="L33" s="1"/>
  <c r="L32" s="1"/>
  <c r="M39"/>
  <c r="M38" s="1"/>
  <c r="M37" s="1"/>
  <c r="M36" s="1"/>
  <c r="M35" s="1"/>
  <c r="M34" s="1"/>
  <c r="M33" s="1"/>
  <c r="M32" s="1"/>
  <c r="I45"/>
  <c r="J45"/>
  <c r="K45"/>
  <c r="L45"/>
  <c r="M46"/>
  <c r="M47"/>
  <c r="I49"/>
  <c r="I48" s="1"/>
  <c r="J49"/>
  <c r="J48" s="1"/>
  <c r="K49"/>
  <c r="K48" s="1"/>
  <c r="L49"/>
  <c r="L48" s="1"/>
  <c r="M50"/>
  <c r="M51"/>
  <c r="M52"/>
  <c r="M56"/>
  <c r="I57"/>
  <c r="J57"/>
  <c r="K57"/>
  <c r="L57"/>
  <c r="M58"/>
  <c r="M57" s="1"/>
  <c r="I59"/>
  <c r="J59"/>
  <c r="K59"/>
  <c r="L59"/>
  <c r="M60"/>
  <c r="M59" s="1"/>
  <c r="I61"/>
  <c r="J61"/>
  <c r="K61"/>
  <c r="L61"/>
  <c r="M62"/>
  <c r="M61" s="1"/>
  <c r="I63"/>
  <c r="J63"/>
  <c r="K63"/>
  <c r="L63"/>
  <c r="M64"/>
  <c r="M63" s="1"/>
  <c r="M66"/>
  <c r="I67"/>
  <c r="J67"/>
  <c r="K67"/>
  <c r="L67"/>
  <c r="M68"/>
  <c r="M69"/>
  <c r="I70"/>
  <c r="J70"/>
  <c r="K70"/>
  <c r="L70"/>
  <c r="M71"/>
  <c r="M72"/>
  <c r="M73"/>
  <c r="M74"/>
  <c r="I75"/>
  <c r="J75"/>
  <c r="K75"/>
  <c r="L75"/>
  <c r="M76"/>
  <c r="M77"/>
  <c r="I78"/>
  <c r="J78"/>
  <c r="K78"/>
  <c r="L78"/>
  <c r="M79"/>
  <c r="M80"/>
  <c r="M81"/>
  <c r="M82"/>
  <c r="L83"/>
  <c r="M83"/>
  <c r="I85"/>
  <c r="J85"/>
  <c r="J65" s="1"/>
  <c r="K85"/>
  <c r="L85"/>
  <c r="M86"/>
  <c r="M85" s="1"/>
  <c r="M90"/>
  <c r="M91"/>
  <c r="I94"/>
  <c r="I93" s="1"/>
  <c r="I92" s="1"/>
  <c r="J93"/>
  <c r="J92" s="1"/>
  <c r="K94"/>
  <c r="K93" s="1"/>
  <c r="K92" s="1"/>
  <c r="L94"/>
  <c r="L93" s="1"/>
  <c r="L92" s="1"/>
  <c r="M95"/>
  <c r="L98"/>
  <c r="L97" s="1"/>
  <c r="M98"/>
  <c r="M97" s="1"/>
  <c r="L101"/>
  <c r="L100" s="1"/>
  <c r="M101"/>
  <c r="M100" s="1"/>
  <c r="I108"/>
  <c r="J108"/>
  <c r="K108"/>
  <c r="L108"/>
  <c r="M109"/>
  <c r="M108" s="1"/>
  <c r="L107"/>
  <c r="M112"/>
  <c r="I117"/>
  <c r="I116" s="1"/>
  <c r="I115" s="1"/>
  <c r="I114" s="1"/>
  <c r="I113" s="1"/>
  <c r="J117"/>
  <c r="J116" s="1"/>
  <c r="J115" s="1"/>
  <c r="J114" s="1"/>
  <c r="J113" s="1"/>
  <c r="K117"/>
  <c r="K116" s="1"/>
  <c r="K115" s="1"/>
  <c r="K114" s="1"/>
  <c r="K113" s="1"/>
  <c r="L117"/>
  <c r="L116" s="1"/>
  <c r="L115" s="1"/>
  <c r="L114" s="1"/>
  <c r="L113" s="1"/>
  <c r="M118"/>
  <c r="M117" s="1"/>
  <c r="M116" s="1"/>
  <c r="I125"/>
  <c r="I124" s="1"/>
  <c r="I123" s="1"/>
  <c r="I122" s="1"/>
  <c r="I121" s="1"/>
  <c r="J125"/>
  <c r="J124" s="1"/>
  <c r="J123" s="1"/>
  <c r="J122" s="1"/>
  <c r="J121" s="1"/>
  <c r="K125"/>
  <c r="K124" s="1"/>
  <c r="K123" s="1"/>
  <c r="K122" s="1"/>
  <c r="K121" s="1"/>
  <c r="L125"/>
  <c r="L124" s="1"/>
  <c r="L123" s="1"/>
  <c r="L122" s="1"/>
  <c r="L121" s="1"/>
  <c r="M126"/>
  <c r="M125" s="1"/>
  <c r="M124" s="1"/>
  <c r="M123" s="1"/>
  <c r="M122" s="1"/>
  <c r="M121" s="1"/>
  <c r="I131"/>
  <c r="J131"/>
  <c r="K131"/>
  <c r="L131"/>
  <c r="M132"/>
  <c r="M133"/>
  <c r="M134"/>
  <c r="M135"/>
  <c r="I136"/>
  <c r="J136"/>
  <c r="K136"/>
  <c r="L136"/>
  <c r="M137"/>
  <c r="M138"/>
  <c r="M141"/>
  <c r="M139" s="1"/>
  <c r="I142"/>
  <c r="J142"/>
  <c r="K142"/>
  <c r="L142"/>
  <c r="M142"/>
  <c r="I147"/>
  <c r="I146" s="1"/>
  <c r="J147"/>
  <c r="J146" s="1"/>
  <c r="K147"/>
  <c r="K146" s="1"/>
  <c r="L147"/>
  <c r="L146" s="1"/>
  <c r="M148"/>
  <c r="M147" s="1"/>
  <c r="M146" s="1"/>
  <c r="I150"/>
  <c r="I149" s="1"/>
  <c r="J150"/>
  <c r="J149" s="1"/>
  <c r="K150"/>
  <c r="K149" s="1"/>
  <c r="L150"/>
  <c r="L149" s="1"/>
  <c r="M151"/>
  <c r="M150" s="1"/>
  <c r="M149" s="1"/>
  <c r="M153"/>
  <c r="M154"/>
  <c r="I163"/>
  <c r="I162" s="1"/>
  <c r="I161" s="1"/>
  <c r="I160" s="1"/>
  <c r="I159" s="1"/>
  <c r="I158" s="1"/>
  <c r="J163"/>
  <c r="J162" s="1"/>
  <c r="J161" s="1"/>
  <c r="J160" s="1"/>
  <c r="J159" s="1"/>
  <c r="J158" s="1"/>
  <c r="K163"/>
  <c r="K162" s="1"/>
  <c r="K161" s="1"/>
  <c r="K160" s="1"/>
  <c r="K159" s="1"/>
  <c r="K158" s="1"/>
  <c r="L163"/>
  <c r="L162" s="1"/>
  <c r="L161" s="1"/>
  <c r="L160" s="1"/>
  <c r="L159" s="1"/>
  <c r="L158" s="1"/>
  <c r="M164"/>
  <c r="M165"/>
  <c r="I172"/>
  <c r="I171" s="1"/>
  <c r="I170" s="1"/>
  <c r="I169" s="1"/>
  <c r="I168" s="1"/>
  <c r="I167" s="1"/>
  <c r="I166" s="1"/>
  <c r="J172"/>
  <c r="J171" s="1"/>
  <c r="J170" s="1"/>
  <c r="J169" s="1"/>
  <c r="J168" s="1"/>
  <c r="J167" s="1"/>
  <c r="J166" s="1"/>
  <c r="K172"/>
  <c r="K171" s="1"/>
  <c r="K170" s="1"/>
  <c r="K169" s="1"/>
  <c r="K168" s="1"/>
  <c r="K167" s="1"/>
  <c r="K166" s="1"/>
  <c r="L174"/>
  <c r="M175"/>
  <c r="M174" s="1"/>
  <c r="L176"/>
  <c r="L173" s="1"/>
  <c r="L172" s="1"/>
  <c r="L171" s="1"/>
  <c r="M177"/>
  <c r="M176" s="1"/>
  <c r="L181"/>
  <c r="L180" s="1"/>
  <c r="L179" s="1"/>
  <c r="L178" s="1"/>
  <c r="M182"/>
  <c r="M181" s="1"/>
  <c r="M180" s="1"/>
  <c r="M179" s="1"/>
  <c r="M178" s="1"/>
  <c r="L191"/>
  <c r="L190" s="1"/>
  <c r="L189" s="1"/>
  <c r="L188" s="1"/>
  <c r="L187" s="1"/>
  <c r="L186" s="1"/>
  <c r="L185" s="1"/>
  <c r="L184" s="1"/>
  <c r="M192"/>
  <c r="M191" s="1"/>
  <c r="M190" s="1"/>
  <c r="M189" s="1"/>
  <c r="M188" s="1"/>
  <c r="M187" s="1"/>
  <c r="M186" s="1"/>
  <c r="M185" s="1"/>
  <c r="M184" s="1"/>
  <c r="I199"/>
  <c r="I198" s="1"/>
  <c r="J199"/>
  <c r="J198" s="1"/>
  <c r="K199"/>
  <c r="K198" s="1"/>
  <c r="L199"/>
  <c r="L198" s="1"/>
  <c r="M200"/>
  <c r="M199" s="1"/>
  <c r="M198" s="1"/>
  <c r="I204"/>
  <c r="I203" s="1"/>
  <c r="J204"/>
  <c r="J203" s="1"/>
  <c r="K204"/>
  <c r="K203" s="1"/>
  <c r="L204"/>
  <c r="L203" s="1"/>
  <c r="M205"/>
  <c r="M206"/>
  <c r="I213"/>
  <c r="J213"/>
  <c r="K213"/>
  <c r="L213"/>
  <c r="M214"/>
  <c r="M213" s="1"/>
  <c r="M217"/>
  <c r="M215" s="1"/>
  <c r="M218"/>
  <c r="M221"/>
  <c r="I225"/>
  <c r="I224" s="1"/>
  <c r="I223" s="1"/>
  <c r="I222" s="1"/>
  <c r="I220" s="1"/>
  <c r="J225"/>
  <c r="J224" s="1"/>
  <c r="J223" s="1"/>
  <c r="J222" s="1"/>
  <c r="J220" s="1"/>
  <c r="K225"/>
  <c r="K224" s="1"/>
  <c r="K223" s="1"/>
  <c r="K222" s="1"/>
  <c r="K220" s="1"/>
  <c r="L225"/>
  <c r="L224" s="1"/>
  <c r="L223" s="1"/>
  <c r="L222" s="1"/>
  <c r="L220" s="1"/>
  <c r="M226"/>
  <c r="M225" s="1"/>
  <c r="M224" s="1"/>
  <c r="M223" s="1"/>
  <c r="M222" s="1"/>
  <c r="M230"/>
  <c r="I233"/>
  <c r="I232" s="1"/>
  <c r="I231" s="1"/>
  <c r="I229" s="1"/>
  <c r="I228" s="1"/>
  <c r="I227" s="1"/>
  <c r="J233"/>
  <c r="J232" s="1"/>
  <c r="J231" s="1"/>
  <c r="J229" s="1"/>
  <c r="J228" s="1"/>
  <c r="J227" s="1"/>
  <c r="K233"/>
  <c r="K232" s="1"/>
  <c r="K231" s="1"/>
  <c r="K229" s="1"/>
  <c r="K228" s="1"/>
  <c r="K227" s="1"/>
  <c r="L233"/>
  <c r="L232" s="1"/>
  <c r="L231" s="1"/>
  <c r="L229" s="1"/>
  <c r="L228" s="1"/>
  <c r="L227" s="1"/>
  <c r="M234"/>
  <c r="M233" s="1"/>
  <c r="M232" s="1"/>
  <c r="M231" s="1"/>
  <c r="I243"/>
  <c r="I242" s="1"/>
  <c r="I241" s="1"/>
  <c r="I240" s="1"/>
  <c r="I239" s="1"/>
  <c r="J243"/>
  <c r="J242" s="1"/>
  <c r="J241" s="1"/>
  <c r="J240" s="1"/>
  <c r="J239" s="1"/>
  <c r="K243"/>
  <c r="K242" s="1"/>
  <c r="K241" s="1"/>
  <c r="K240" s="1"/>
  <c r="K239" s="1"/>
  <c r="L243"/>
  <c r="L242" s="1"/>
  <c r="L241" s="1"/>
  <c r="L240" s="1"/>
  <c r="L239" s="1"/>
  <c r="M244"/>
  <c r="M243" s="1"/>
  <c r="M242" s="1"/>
  <c r="M241" s="1"/>
  <c r="M240" s="1"/>
  <c r="M239" s="1"/>
  <c r="I249"/>
  <c r="J249"/>
  <c r="K249"/>
  <c r="L249"/>
  <c r="M250"/>
  <c r="M249" s="1"/>
  <c r="M252"/>
  <c r="M251" s="1"/>
  <c r="I254"/>
  <c r="J254"/>
  <c r="K254"/>
  <c r="L254"/>
  <c r="M255"/>
  <c r="M254" s="1"/>
  <c r="I256"/>
  <c r="J256"/>
  <c r="K256"/>
  <c r="L256"/>
  <c r="M257"/>
  <c r="M256" s="1"/>
  <c r="I263"/>
  <c r="I262" s="1"/>
  <c r="I261" s="1"/>
  <c r="I260" s="1"/>
  <c r="I259" s="1"/>
  <c r="J263"/>
  <c r="J262" s="1"/>
  <c r="J261" s="1"/>
  <c r="J260" s="1"/>
  <c r="J259" s="1"/>
  <c r="K263"/>
  <c r="K262" s="1"/>
  <c r="K261" s="1"/>
  <c r="K260" s="1"/>
  <c r="K259" s="1"/>
  <c r="L263"/>
  <c r="L262" s="1"/>
  <c r="L261" s="1"/>
  <c r="L260" s="1"/>
  <c r="L259" s="1"/>
  <c r="M264"/>
  <c r="M263" s="1"/>
  <c r="M262" s="1"/>
  <c r="M261" s="1"/>
  <c r="M260" s="1"/>
  <c r="M259" s="1"/>
  <c r="I271"/>
  <c r="I270" s="1"/>
  <c r="I269" s="1"/>
  <c r="I268" s="1"/>
  <c r="I267" s="1"/>
  <c r="J271"/>
  <c r="J270" s="1"/>
  <c r="J269" s="1"/>
  <c r="J268" s="1"/>
  <c r="J267" s="1"/>
  <c r="K271"/>
  <c r="K270" s="1"/>
  <c r="K269" s="1"/>
  <c r="K268" s="1"/>
  <c r="K267" s="1"/>
  <c r="L271"/>
  <c r="L270" s="1"/>
  <c r="L269" s="1"/>
  <c r="L268" s="1"/>
  <c r="L267" s="1"/>
  <c r="M272"/>
  <c r="M271" s="1"/>
  <c r="M270" s="1"/>
  <c r="M269" s="1"/>
  <c r="M268" s="1"/>
  <c r="M267" s="1"/>
  <c r="I277"/>
  <c r="I276" s="1"/>
  <c r="I275" s="1"/>
  <c r="I274" s="1"/>
  <c r="I273" s="1"/>
  <c r="J277"/>
  <c r="K277"/>
  <c r="L277"/>
  <c r="M278"/>
  <c r="M277" s="1"/>
  <c r="I292"/>
  <c r="I291" s="1"/>
  <c r="I290" s="1"/>
  <c r="I289" s="1"/>
  <c r="I288" s="1"/>
  <c r="I287" s="1"/>
  <c r="I286" s="1"/>
  <c r="J292"/>
  <c r="J291" s="1"/>
  <c r="J290" s="1"/>
  <c r="J289" s="1"/>
  <c r="J288" s="1"/>
  <c r="J287" s="1"/>
  <c r="J286" s="1"/>
  <c r="K292"/>
  <c r="K291" s="1"/>
  <c r="K290" s="1"/>
  <c r="K289" s="1"/>
  <c r="K288" s="1"/>
  <c r="K287" s="1"/>
  <c r="K286" s="1"/>
  <c r="L292"/>
  <c r="L291" s="1"/>
  <c r="L290" s="1"/>
  <c r="L289" s="1"/>
  <c r="L288" s="1"/>
  <c r="L287" s="1"/>
  <c r="M293"/>
  <c r="M292" s="1"/>
  <c r="M291" s="1"/>
  <c r="M290" s="1"/>
  <c r="M289" s="1"/>
  <c r="M288" s="1"/>
  <c r="M287" s="1"/>
  <c r="L295"/>
  <c r="L294" s="1"/>
  <c r="M295"/>
  <c r="M294" s="1"/>
  <c r="I303"/>
  <c r="I302" s="1"/>
  <c r="I301" s="1"/>
  <c r="I300" s="1"/>
  <c r="I299" s="1"/>
  <c r="I298" s="1"/>
  <c r="I297" s="1"/>
  <c r="J303"/>
  <c r="K303"/>
  <c r="L303"/>
  <c r="M303"/>
  <c r="I311"/>
  <c r="I310" s="1"/>
  <c r="I309" s="1"/>
  <c r="I308" s="1"/>
  <c r="I307" s="1"/>
  <c r="J311"/>
  <c r="J310" s="1"/>
  <c r="J309" s="1"/>
  <c r="J308" s="1"/>
  <c r="J307" s="1"/>
  <c r="K311"/>
  <c r="K310" s="1"/>
  <c r="K309" s="1"/>
  <c r="K308" s="1"/>
  <c r="K307" s="1"/>
  <c r="L311"/>
  <c r="L310" s="1"/>
  <c r="L309" s="1"/>
  <c r="L308" s="1"/>
  <c r="L307" s="1"/>
  <c r="M312"/>
  <c r="M311" s="1"/>
  <c r="M310" s="1"/>
  <c r="M309" s="1"/>
  <c r="M308" s="1"/>
  <c r="M307" s="1"/>
  <c r="I320"/>
  <c r="J320"/>
  <c r="J319" s="1"/>
  <c r="J318" s="1"/>
  <c r="J317" s="1"/>
  <c r="J316" s="1"/>
  <c r="K320"/>
  <c r="K319" s="1"/>
  <c r="K318" s="1"/>
  <c r="K317" s="1"/>
  <c r="K316" s="1"/>
  <c r="L320"/>
  <c r="M321"/>
  <c r="M320" s="1"/>
  <c r="I322"/>
  <c r="M323"/>
  <c r="M322" s="1"/>
  <c r="I328"/>
  <c r="I327" s="1"/>
  <c r="I326" s="1"/>
  <c r="I325" s="1"/>
  <c r="I324" s="1"/>
  <c r="J328"/>
  <c r="J327" s="1"/>
  <c r="J326" s="1"/>
  <c r="J325" s="1"/>
  <c r="J324" s="1"/>
  <c r="K328"/>
  <c r="K327" s="1"/>
  <c r="K326" s="1"/>
  <c r="K325" s="1"/>
  <c r="K324" s="1"/>
  <c r="L328"/>
  <c r="L327" s="1"/>
  <c r="L326" s="1"/>
  <c r="L325" s="1"/>
  <c r="L324" s="1"/>
  <c r="M329"/>
  <c r="M328" s="1"/>
  <c r="M327" s="1"/>
  <c r="M326" s="1"/>
  <c r="M325" s="1"/>
  <c r="M324" s="1"/>
  <c r="I333"/>
  <c r="I332" s="1"/>
  <c r="I331" s="1"/>
  <c r="I330" s="1"/>
  <c r="J333"/>
  <c r="J332" s="1"/>
  <c r="J331" s="1"/>
  <c r="J330" s="1"/>
  <c r="K333"/>
  <c r="K332" s="1"/>
  <c r="K331" s="1"/>
  <c r="K330" s="1"/>
  <c r="L333"/>
  <c r="L332" s="1"/>
  <c r="L331" s="1"/>
  <c r="L330" s="1"/>
  <c r="M336"/>
  <c r="I341"/>
  <c r="J341"/>
  <c r="K341"/>
  <c r="L341"/>
  <c r="M342"/>
  <c r="M341" s="1"/>
  <c r="I349"/>
  <c r="J349"/>
  <c r="J348" s="1"/>
  <c r="K349"/>
  <c r="L349"/>
  <c r="M350"/>
  <c r="M349" s="1"/>
  <c r="I351"/>
  <c r="M353"/>
  <c r="M351" s="1"/>
  <c r="M358"/>
  <c r="M356" s="1"/>
  <c r="I359"/>
  <c r="J359"/>
  <c r="K359"/>
  <c r="L359"/>
  <c r="M361"/>
  <c r="L366"/>
  <c r="I373"/>
  <c r="J373"/>
  <c r="K373"/>
  <c r="L373"/>
  <c r="M374"/>
  <c r="M373" s="1"/>
  <c r="M387"/>
  <c r="M385" s="1"/>
  <c r="I388"/>
  <c r="J388"/>
  <c r="K388"/>
  <c r="K383" s="1"/>
  <c r="L388"/>
  <c r="M389"/>
  <c r="M388" s="1"/>
  <c r="I390"/>
  <c r="J390"/>
  <c r="K390"/>
  <c r="L390"/>
  <c r="L383" s="1"/>
  <c r="M391"/>
  <c r="M390" s="1"/>
  <c r="L401"/>
  <c r="L400" s="1"/>
  <c r="M401"/>
  <c r="M400" s="1"/>
  <c r="I404"/>
  <c r="J404"/>
  <c r="K404"/>
  <c r="L404"/>
  <c r="M405"/>
  <c r="M404" s="1"/>
  <c r="I406"/>
  <c r="J406"/>
  <c r="K406"/>
  <c r="L406"/>
  <c r="M407"/>
  <c r="M406" s="1"/>
  <c r="I408"/>
  <c r="J408"/>
  <c r="K408"/>
  <c r="L408"/>
  <c r="M409"/>
  <c r="M408" s="1"/>
  <c r="I410"/>
  <c r="J410"/>
  <c r="K410"/>
  <c r="L410"/>
  <c r="M411"/>
  <c r="M410" s="1"/>
  <c r="M412"/>
  <c r="I421"/>
  <c r="I420" s="1"/>
  <c r="J421"/>
  <c r="J420" s="1"/>
  <c r="K421"/>
  <c r="K420" s="1"/>
  <c r="L421"/>
  <c r="L420" s="1"/>
  <c r="M422"/>
  <c r="M421" s="1"/>
  <c r="M420" s="1"/>
  <c r="I426"/>
  <c r="J426"/>
  <c r="K426"/>
  <c r="L426"/>
  <c r="M427"/>
  <c r="M426" s="1"/>
  <c r="I428"/>
  <c r="J428"/>
  <c r="K428"/>
  <c r="L428"/>
  <c r="M430"/>
  <c r="M428" s="1"/>
  <c r="I431"/>
  <c r="J431"/>
  <c r="K431"/>
  <c r="L431"/>
  <c r="M432"/>
  <c r="M431" s="1"/>
  <c r="I433"/>
  <c r="J433"/>
  <c r="K433"/>
  <c r="L433"/>
  <c r="M434"/>
  <c r="M435"/>
  <c r="M436"/>
  <c r="I445"/>
  <c r="J445"/>
  <c r="K445"/>
  <c r="L445"/>
  <c r="M446"/>
  <c r="M445" s="1"/>
  <c r="I447"/>
  <c r="J447"/>
  <c r="K447"/>
  <c r="L447"/>
  <c r="M448"/>
  <c r="M447" s="1"/>
  <c r="L449"/>
  <c r="M449"/>
  <c r="I454"/>
  <c r="I453" s="1"/>
  <c r="I452" s="1"/>
  <c r="I451" s="1"/>
  <c r="J454"/>
  <c r="J453" s="1"/>
  <c r="J452" s="1"/>
  <c r="J451" s="1"/>
  <c r="K454"/>
  <c r="K453" s="1"/>
  <c r="K452" s="1"/>
  <c r="K451" s="1"/>
  <c r="L454"/>
  <c r="L453" s="1"/>
  <c r="L452" s="1"/>
  <c r="L451" s="1"/>
  <c r="I462"/>
  <c r="I461" s="1"/>
  <c r="I460" s="1"/>
  <c r="I459" s="1"/>
  <c r="I458" s="1"/>
  <c r="I457" s="1"/>
  <c r="J462"/>
  <c r="J461" s="1"/>
  <c r="J460" s="1"/>
  <c r="J459" s="1"/>
  <c r="J458" s="1"/>
  <c r="J457" s="1"/>
  <c r="K462"/>
  <c r="K461" s="1"/>
  <c r="K460" s="1"/>
  <c r="K459" s="1"/>
  <c r="K458" s="1"/>
  <c r="K457" s="1"/>
  <c r="L462"/>
  <c r="L461" s="1"/>
  <c r="L460" s="1"/>
  <c r="L459" s="1"/>
  <c r="L458" s="1"/>
  <c r="L457" s="1"/>
  <c r="M463"/>
  <c r="M462" s="1"/>
  <c r="M461" s="1"/>
  <c r="M460" s="1"/>
  <c r="M459" s="1"/>
  <c r="M458" s="1"/>
  <c r="I474"/>
  <c r="I473" s="1"/>
  <c r="I472" s="1"/>
  <c r="I471" s="1"/>
  <c r="I470" s="1"/>
  <c r="I469" s="1"/>
  <c r="I468" s="1"/>
  <c r="J474"/>
  <c r="J473" s="1"/>
  <c r="J472" s="1"/>
  <c r="J471" s="1"/>
  <c r="J470" s="1"/>
  <c r="J469" s="1"/>
  <c r="J468" s="1"/>
  <c r="K474"/>
  <c r="K473" s="1"/>
  <c r="K472" s="1"/>
  <c r="K471" s="1"/>
  <c r="K470" s="1"/>
  <c r="K469" s="1"/>
  <c r="K468" s="1"/>
  <c r="L474"/>
  <c r="L473" s="1"/>
  <c r="L472" s="1"/>
  <c r="L471" s="1"/>
  <c r="L470" s="1"/>
  <c r="L469" s="1"/>
  <c r="L468" s="1"/>
  <c r="M475"/>
  <c r="M474" s="1"/>
  <c r="M473" s="1"/>
  <c r="M472" s="1"/>
  <c r="M471" s="1"/>
  <c r="M470" s="1"/>
  <c r="M469" s="1"/>
  <c r="M468" s="1"/>
  <c r="L479"/>
  <c r="L478" s="1"/>
  <c r="L477" s="1"/>
  <c r="L476" s="1"/>
  <c r="M479"/>
  <c r="M478" s="1"/>
  <c r="M477" s="1"/>
  <c r="M476" s="1"/>
  <c r="I491"/>
  <c r="I490" s="1"/>
  <c r="I489" s="1"/>
  <c r="J491"/>
  <c r="J490" s="1"/>
  <c r="J489" s="1"/>
  <c r="K491"/>
  <c r="K490" s="1"/>
  <c r="K489" s="1"/>
  <c r="L491"/>
  <c r="L490" s="1"/>
  <c r="L489" s="1"/>
  <c r="M494"/>
  <c r="M490" s="1"/>
  <c r="I383" l="1"/>
  <c r="M94"/>
  <c r="M93" s="1"/>
  <c r="M92" s="1"/>
  <c r="M276"/>
  <c r="M275" s="1"/>
  <c r="M274" s="1"/>
  <c r="M273" s="1"/>
  <c r="M265" s="1"/>
  <c r="L276"/>
  <c r="L275" s="1"/>
  <c r="L274" s="1"/>
  <c r="L273" s="1"/>
  <c r="L266" s="1"/>
  <c r="L265" s="1"/>
  <c r="L258" s="1"/>
  <c r="J276"/>
  <c r="J275" s="1"/>
  <c r="J274" s="1"/>
  <c r="J273" s="1"/>
  <c r="J266" s="1"/>
  <c r="J265" s="1"/>
  <c r="K276"/>
  <c r="K275" s="1"/>
  <c r="K274" s="1"/>
  <c r="K273" s="1"/>
  <c r="K266" s="1"/>
  <c r="K265" s="1"/>
  <c r="K258" s="1"/>
  <c r="L301"/>
  <c r="L300" s="1"/>
  <c r="L299" s="1"/>
  <c r="L298" s="1"/>
  <c r="L297" s="1"/>
  <c r="L302"/>
  <c r="J302"/>
  <c r="J301" s="1"/>
  <c r="J300" s="1"/>
  <c r="J299" s="1"/>
  <c r="J298" s="1"/>
  <c r="J297" s="1"/>
  <c r="J282" s="1"/>
  <c r="M301"/>
  <c r="M300" s="1"/>
  <c r="M299" s="1"/>
  <c r="M298" s="1"/>
  <c r="M297" s="1"/>
  <c r="K301"/>
  <c r="K300" s="1"/>
  <c r="K299" s="1"/>
  <c r="K298" s="1"/>
  <c r="K297" s="1"/>
  <c r="K282" s="1"/>
  <c r="K302"/>
  <c r="M220"/>
  <c r="M152"/>
  <c r="L145"/>
  <c r="L144" s="1"/>
  <c r="J145"/>
  <c r="J144" s="1"/>
  <c r="K145"/>
  <c r="K144" s="1"/>
  <c r="M115"/>
  <c r="M114" s="1"/>
  <c r="M113" s="1"/>
  <c r="J444"/>
  <c r="J443" s="1"/>
  <c r="J442" s="1"/>
  <c r="I282"/>
  <c r="K340"/>
  <c r="K339" s="1"/>
  <c r="K338" s="1"/>
  <c r="K337" s="1"/>
  <c r="M339"/>
  <c r="M338" s="1"/>
  <c r="M337" s="1"/>
  <c r="I340"/>
  <c r="I339" s="1"/>
  <c r="I338" s="1"/>
  <c r="I337" s="1"/>
  <c r="L340"/>
  <c r="L339" s="1"/>
  <c r="L338" s="1"/>
  <c r="L337" s="1"/>
  <c r="J340"/>
  <c r="J339" s="1"/>
  <c r="J338" s="1"/>
  <c r="J337" s="1"/>
  <c r="M433"/>
  <c r="M383"/>
  <c r="I382"/>
  <c r="I381" s="1"/>
  <c r="I380" s="1"/>
  <c r="I379" s="1"/>
  <c r="I378" s="1"/>
  <c r="J383"/>
  <c r="M372"/>
  <c r="M371" s="1"/>
  <c r="M370" s="1"/>
  <c r="M369" s="1"/>
  <c r="K372"/>
  <c r="K371" s="1"/>
  <c r="K370" s="1"/>
  <c r="K369" s="1"/>
  <c r="I372"/>
  <c r="I371" s="1"/>
  <c r="I370" s="1"/>
  <c r="I369" s="1"/>
  <c r="L372"/>
  <c r="L371" s="1"/>
  <c r="L370" s="1"/>
  <c r="L369" s="1"/>
  <c r="J372"/>
  <c r="J371" s="1"/>
  <c r="J370" s="1"/>
  <c r="J369" s="1"/>
  <c r="M334"/>
  <c r="M333" s="1"/>
  <c r="M332" s="1"/>
  <c r="M331" s="1"/>
  <c r="M330" s="1"/>
  <c r="J212"/>
  <c r="J211" s="1"/>
  <c r="J210" s="1"/>
  <c r="J209" s="1"/>
  <c r="J208" s="1"/>
  <c r="J207" s="1"/>
  <c r="M204"/>
  <c r="M203" s="1"/>
  <c r="L444"/>
  <c r="L443" s="1"/>
  <c r="L442" s="1"/>
  <c r="K382"/>
  <c r="K381" s="1"/>
  <c r="K380" s="1"/>
  <c r="K379" s="1"/>
  <c r="K378" s="1"/>
  <c r="K348"/>
  <c r="K347" s="1"/>
  <c r="K346" s="1"/>
  <c r="K345" s="1"/>
  <c r="L319"/>
  <c r="L318" s="1"/>
  <c r="L317" s="1"/>
  <c r="L316" s="1"/>
  <c r="J248"/>
  <c r="J247" s="1"/>
  <c r="J246" s="1"/>
  <c r="J245" s="1"/>
  <c r="J237" s="1"/>
  <c r="J236" s="1"/>
  <c r="J235" s="1"/>
  <c r="M229"/>
  <c r="M228" s="1"/>
  <c r="M227" s="1"/>
  <c r="L212"/>
  <c r="L211" s="1"/>
  <c r="L210" s="1"/>
  <c r="L209" s="1"/>
  <c r="L208" s="1"/>
  <c r="L207" s="1"/>
  <c r="M173"/>
  <c r="M172" s="1"/>
  <c r="M171" s="1"/>
  <c r="M75"/>
  <c r="M67"/>
  <c r="J25"/>
  <c r="K44"/>
  <c r="K43" s="1"/>
  <c r="M360"/>
  <c r="M359" s="1"/>
  <c r="M453"/>
  <c r="M452" s="1"/>
  <c r="M451" s="1"/>
  <c r="K444"/>
  <c r="K443" s="1"/>
  <c r="K442" s="1"/>
  <c r="K441" s="1"/>
  <c r="K440" s="1"/>
  <c r="K439" s="1"/>
  <c r="I425"/>
  <c r="I424" s="1"/>
  <c r="I423" s="1"/>
  <c r="I418" s="1"/>
  <c r="I417" s="1"/>
  <c r="I416" s="1"/>
  <c r="I415" s="1"/>
  <c r="I403"/>
  <c r="I399" s="1"/>
  <c r="I398" s="1"/>
  <c r="I396" s="1"/>
  <c r="I395" s="1"/>
  <c r="I394" s="1"/>
  <c r="I393" s="1"/>
  <c r="I392" s="1"/>
  <c r="L382"/>
  <c r="L381" s="1"/>
  <c r="L380" s="1"/>
  <c r="L379" s="1"/>
  <c r="L378" s="1"/>
  <c r="I348"/>
  <c r="I347" s="1"/>
  <c r="I346" s="1"/>
  <c r="I345" s="1"/>
  <c r="I248"/>
  <c r="I247" s="1"/>
  <c r="I246" s="1"/>
  <c r="I245" s="1"/>
  <c r="I237" s="1"/>
  <c r="I236" s="1"/>
  <c r="I235" s="1"/>
  <c r="K212"/>
  <c r="K211" s="1"/>
  <c r="K210" s="1"/>
  <c r="K209" s="1"/>
  <c r="K208" s="1"/>
  <c r="K207" s="1"/>
  <c r="I130"/>
  <c r="I129" s="1"/>
  <c r="I128" s="1"/>
  <c r="M107"/>
  <c r="M106" s="1"/>
  <c r="K107"/>
  <c r="K106" s="1"/>
  <c r="K105" s="1"/>
  <c r="K104" s="1"/>
  <c r="I107"/>
  <c r="I106" s="1"/>
  <c r="I105" s="1"/>
  <c r="I104" s="1"/>
  <c r="K65"/>
  <c r="L25"/>
  <c r="J347"/>
  <c r="J346" s="1"/>
  <c r="J345" s="1"/>
  <c r="K425"/>
  <c r="K424" s="1"/>
  <c r="K423" s="1"/>
  <c r="M348"/>
  <c r="M347" s="1"/>
  <c r="M346" s="1"/>
  <c r="L348"/>
  <c r="L347" s="1"/>
  <c r="L346" s="1"/>
  <c r="L345" s="1"/>
  <c r="M319"/>
  <c r="M318" s="1"/>
  <c r="M317" s="1"/>
  <c r="M316" s="1"/>
  <c r="L248"/>
  <c r="L247" s="1"/>
  <c r="L246" s="1"/>
  <c r="L245" s="1"/>
  <c r="L130"/>
  <c r="L129" s="1"/>
  <c r="L128" s="1"/>
  <c r="J130"/>
  <c r="J129" s="1"/>
  <c r="J128" s="1"/>
  <c r="J107"/>
  <c r="J106" s="1"/>
  <c r="J105" s="1"/>
  <c r="J104" s="1"/>
  <c r="M78"/>
  <c r="M70"/>
  <c r="L55"/>
  <c r="K55"/>
  <c r="I55"/>
  <c r="M48"/>
  <c r="L44"/>
  <c r="L43" s="1"/>
  <c r="M28"/>
  <c r="K25"/>
  <c r="I25"/>
  <c r="M424"/>
  <c r="M423" s="1"/>
  <c r="K403"/>
  <c r="K399" s="1"/>
  <c r="K398" s="1"/>
  <c r="M399"/>
  <c r="M398" s="1"/>
  <c r="I319"/>
  <c r="I318" s="1"/>
  <c r="I317" s="1"/>
  <c r="I316" s="1"/>
  <c r="L365"/>
  <c r="M366"/>
  <c r="M212"/>
  <c r="M211" s="1"/>
  <c r="M210" s="1"/>
  <c r="M209" s="1"/>
  <c r="M208" s="1"/>
  <c r="M207" s="1"/>
  <c r="I212"/>
  <c r="I211" s="1"/>
  <c r="I210" s="1"/>
  <c r="I209" s="1"/>
  <c r="I208" s="1"/>
  <c r="I207" s="1"/>
  <c r="M15"/>
  <c r="M14" s="1"/>
  <c r="M13" s="1"/>
  <c r="M12" s="1"/>
  <c r="M11" s="1"/>
  <c r="M10" s="1"/>
  <c r="M9" s="1"/>
  <c r="M197"/>
  <c r="M196" s="1"/>
  <c r="M195" s="1"/>
  <c r="M194" s="1"/>
  <c r="L197"/>
  <c r="L196" s="1"/>
  <c r="L195" s="1"/>
  <c r="L194" s="1"/>
  <c r="L193" s="1"/>
  <c r="L183" s="1"/>
  <c r="K197"/>
  <c r="K196" s="1"/>
  <c r="K195" s="1"/>
  <c r="K194" s="1"/>
  <c r="L96"/>
  <c r="L286"/>
  <c r="L441"/>
  <c r="L440" s="1"/>
  <c r="L439" s="1"/>
  <c r="J441"/>
  <c r="J440" s="1"/>
  <c r="J439" s="1"/>
  <c r="M286"/>
  <c r="J425"/>
  <c r="J424" s="1"/>
  <c r="J423" s="1"/>
  <c r="M382"/>
  <c r="M381" s="1"/>
  <c r="M380" s="1"/>
  <c r="M379" s="1"/>
  <c r="M378" s="1"/>
  <c r="M444"/>
  <c r="M443" s="1"/>
  <c r="M442" s="1"/>
  <c r="M441" s="1"/>
  <c r="M440" s="1"/>
  <c r="M439" s="1"/>
  <c r="I444"/>
  <c r="I443" s="1"/>
  <c r="I442" s="1"/>
  <c r="I441" s="1"/>
  <c r="I440" s="1"/>
  <c r="I439" s="1"/>
  <c r="L425"/>
  <c r="L424" s="1"/>
  <c r="L423" s="1"/>
  <c r="J403"/>
  <c r="J399" s="1"/>
  <c r="J398" s="1"/>
  <c r="M248"/>
  <c r="M247" s="1"/>
  <c r="M246" s="1"/>
  <c r="M245" s="1"/>
  <c r="I197"/>
  <c r="I196" s="1"/>
  <c r="I195" s="1"/>
  <c r="I194" s="1"/>
  <c r="I266"/>
  <c r="I265" s="1"/>
  <c r="I258" s="1"/>
  <c r="L403"/>
  <c r="L399" s="1"/>
  <c r="L398" s="1"/>
  <c r="J382"/>
  <c r="J381" s="1"/>
  <c r="J380" s="1"/>
  <c r="J379" s="1"/>
  <c r="J378" s="1"/>
  <c r="L170"/>
  <c r="L169" s="1"/>
  <c r="L168" s="1"/>
  <c r="L167" s="1"/>
  <c r="L166" s="1"/>
  <c r="M170"/>
  <c r="M169" s="1"/>
  <c r="M168" s="1"/>
  <c r="M167" s="1"/>
  <c r="M166" s="1"/>
  <c r="J197"/>
  <c r="J196" s="1"/>
  <c r="J195" s="1"/>
  <c r="J194" s="1"/>
  <c r="K248"/>
  <c r="K247" s="1"/>
  <c r="K246" s="1"/>
  <c r="K245" s="1"/>
  <c r="M163"/>
  <c r="M162" s="1"/>
  <c r="M161" s="1"/>
  <c r="M160" s="1"/>
  <c r="M159" s="1"/>
  <c r="M158" s="1"/>
  <c r="I145"/>
  <c r="I144" s="1"/>
  <c r="K130"/>
  <c r="K129" s="1"/>
  <c r="K128" s="1"/>
  <c r="L106"/>
  <c r="L105" s="1"/>
  <c r="L104" s="1"/>
  <c r="I44"/>
  <c r="I43" s="1"/>
  <c r="L65"/>
  <c r="M65"/>
  <c r="J55"/>
  <c r="J54" s="1"/>
  <c r="J53" s="1"/>
  <c r="M25"/>
  <c r="M136"/>
  <c r="M96"/>
  <c r="I65"/>
  <c r="J44"/>
  <c r="J43" s="1"/>
  <c r="L127" l="1"/>
  <c r="L120" s="1"/>
  <c r="L119" s="1"/>
  <c r="L282"/>
  <c r="J315"/>
  <c r="L237"/>
  <c r="L236" s="1"/>
  <c r="L235" s="1"/>
  <c r="L219" s="1"/>
  <c r="M236"/>
  <c r="M235" s="1"/>
  <c r="M219" s="1"/>
  <c r="K237"/>
  <c r="K236" s="1"/>
  <c r="K235" s="1"/>
  <c r="K219" s="1"/>
  <c r="L54"/>
  <c r="L53" s="1"/>
  <c r="L42" s="1"/>
  <c r="L41" s="1"/>
  <c r="L40" s="1"/>
  <c r="L31" s="1"/>
  <c r="K315"/>
  <c r="K314" s="1"/>
  <c r="K313" s="1"/>
  <c r="K281" s="1"/>
  <c r="J396"/>
  <c r="J395" s="1"/>
  <c r="J394" s="1"/>
  <c r="J393" s="1"/>
  <c r="J392" s="1"/>
  <c r="J419"/>
  <c r="J418" s="1"/>
  <c r="J417" s="1"/>
  <c r="J416" s="1"/>
  <c r="J415" s="1"/>
  <c r="K396"/>
  <c r="K395" s="1"/>
  <c r="K394" s="1"/>
  <c r="K393" s="1"/>
  <c r="K392" s="1"/>
  <c r="K419"/>
  <c r="K418" s="1"/>
  <c r="K417" s="1"/>
  <c r="K416" s="1"/>
  <c r="K415" s="1"/>
  <c r="I54"/>
  <c r="I53" s="1"/>
  <c r="I42" s="1"/>
  <c r="I41" s="1"/>
  <c r="I40" s="1"/>
  <c r="I31" s="1"/>
  <c r="I127"/>
  <c r="I120" s="1"/>
  <c r="I119" s="1"/>
  <c r="M43"/>
  <c r="M395"/>
  <c r="M394" s="1"/>
  <c r="M393" s="1"/>
  <c r="M392" s="1"/>
  <c r="L396"/>
  <c r="L395" s="1"/>
  <c r="L394" s="1"/>
  <c r="L393" s="1"/>
  <c r="L392" s="1"/>
  <c r="L419"/>
  <c r="L418" s="1"/>
  <c r="L417" s="1"/>
  <c r="L416" s="1"/>
  <c r="L415" s="1"/>
  <c r="M419"/>
  <c r="M418" s="1"/>
  <c r="M417" s="1"/>
  <c r="M416" s="1"/>
  <c r="M415" s="1"/>
  <c r="M105"/>
  <c r="M104" s="1"/>
  <c r="L103"/>
  <c r="K54"/>
  <c r="K53" s="1"/>
  <c r="K42" s="1"/>
  <c r="K41" s="1"/>
  <c r="K40" s="1"/>
  <c r="K31" s="1"/>
  <c r="M438"/>
  <c r="M437" s="1"/>
  <c r="I438"/>
  <c r="I437" s="1"/>
  <c r="L438"/>
  <c r="L437" s="1"/>
  <c r="I23"/>
  <c r="I22" s="1"/>
  <c r="I21" s="1"/>
  <c r="I20" s="1"/>
  <c r="I19" s="1"/>
  <c r="I18" s="1"/>
  <c r="L23"/>
  <c r="L22" s="1"/>
  <c r="L21" s="1"/>
  <c r="L20" s="1"/>
  <c r="L19" s="1"/>
  <c r="L18" s="1"/>
  <c r="K438"/>
  <c r="K437" s="1"/>
  <c r="J23"/>
  <c r="J22" s="1"/>
  <c r="J21" s="1"/>
  <c r="J20" s="1"/>
  <c r="J19" s="1"/>
  <c r="J18" s="1"/>
  <c r="M23"/>
  <c r="M22" s="1"/>
  <c r="M21" s="1"/>
  <c r="M20" s="1"/>
  <c r="M19" s="1"/>
  <c r="M18" s="1"/>
  <c r="J438"/>
  <c r="J437" s="1"/>
  <c r="K23"/>
  <c r="K22" s="1"/>
  <c r="K21" s="1"/>
  <c r="K20" s="1"/>
  <c r="K19" s="1"/>
  <c r="K18" s="1"/>
  <c r="J314"/>
  <c r="J127"/>
  <c r="J120" s="1"/>
  <c r="J119" s="1"/>
  <c r="J103" s="1"/>
  <c r="I315"/>
  <c r="I314" s="1"/>
  <c r="I313" s="1"/>
  <c r="I281" s="1"/>
  <c r="K193"/>
  <c r="K183" s="1"/>
  <c r="M345"/>
  <c r="M315" s="1"/>
  <c r="J42"/>
  <c r="J41" s="1"/>
  <c r="J40" s="1"/>
  <c r="J31" s="1"/>
  <c r="M130"/>
  <c r="M129" s="1"/>
  <c r="M128" s="1"/>
  <c r="M127" s="1"/>
  <c r="M120" s="1"/>
  <c r="M119" s="1"/>
  <c r="L364"/>
  <c r="M365"/>
  <c r="M193"/>
  <c r="M183" s="1"/>
  <c r="M53"/>
  <c r="M42" s="1"/>
  <c r="M41" s="1"/>
  <c r="M40" s="1"/>
  <c r="J258"/>
  <c r="J219" s="1"/>
  <c r="I193"/>
  <c r="I183" s="1"/>
  <c r="J193"/>
  <c r="J183" s="1"/>
  <c r="I219"/>
  <c r="K127"/>
  <c r="K120" s="1"/>
  <c r="K119" s="1"/>
  <c r="K103" s="1"/>
  <c r="I103"/>
  <c r="J313" l="1"/>
  <c r="J281" s="1"/>
  <c r="J8"/>
  <c r="K8"/>
  <c r="L8"/>
  <c r="L363"/>
  <c r="M364"/>
  <c r="I8"/>
  <c r="L362" l="1"/>
  <c r="L315" s="1"/>
  <c r="M363"/>
  <c r="M534"/>
  <c r="M533" s="1"/>
  <c r="M532" s="1"/>
  <c r="M531" s="1"/>
  <c r="L533"/>
  <c r="K533"/>
  <c r="K532" s="1"/>
  <c r="K531" s="1"/>
  <c r="J533"/>
  <c r="J532" s="1"/>
  <c r="J531" s="1"/>
  <c r="I533"/>
  <c r="L532"/>
  <c r="L531" s="1"/>
  <c r="I532"/>
  <c r="I531" s="1"/>
  <c r="M530"/>
  <c r="M529" s="1"/>
  <c r="M528" s="1"/>
  <c r="M527" s="1"/>
  <c r="M526" s="1"/>
  <c r="L529"/>
  <c r="K529"/>
  <c r="K528" s="1"/>
  <c r="K527" s="1"/>
  <c r="K526" s="1"/>
  <c r="J529"/>
  <c r="J528" s="1"/>
  <c r="J527" s="1"/>
  <c r="J526" s="1"/>
  <c r="I529"/>
  <c r="L528"/>
  <c r="L527" s="1"/>
  <c r="L526" s="1"/>
  <c r="I528"/>
  <c r="I527" s="1"/>
  <c r="I526" s="1"/>
  <c r="M521"/>
  <c r="M520" s="1"/>
  <c r="M519" s="1"/>
  <c r="L520"/>
  <c r="L519" s="1"/>
  <c r="K520"/>
  <c r="K519" s="1"/>
  <c r="J520"/>
  <c r="I520"/>
  <c r="J519"/>
  <c r="I519"/>
  <c r="M518"/>
  <c r="M517" s="1"/>
  <c r="M516" s="1"/>
  <c r="L517"/>
  <c r="K517"/>
  <c r="K516" s="1"/>
  <c r="J517"/>
  <c r="J516" s="1"/>
  <c r="I517"/>
  <c r="L516"/>
  <c r="I516"/>
  <c r="M508"/>
  <c r="M507"/>
  <c r="M505" s="1"/>
  <c r="L505"/>
  <c r="K505"/>
  <c r="J505"/>
  <c r="I505"/>
  <c r="L502"/>
  <c r="K502"/>
  <c r="J502"/>
  <c r="I502"/>
  <c r="M501"/>
  <c r="M500" s="1"/>
  <c r="L500"/>
  <c r="K500"/>
  <c r="J500"/>
  <c r="I500"/>
  <c r="M499"/>
  <c r="M498" s="1"/>
  <c r="L498"/>
  <c r="K498"/>
  <c r="K497" s="1"/>
  <c r="J498"/>
  <c r="I498"/>
  <c r="J497" l="1"/>
  <c r="L497"/>
  <c r="L496" s="1"/>
  <c r="L495" s="1"/>
  <c r="L488" s="1"/>
  <c r="L487" s="1"/>
  <c r="L486" s="1"/>
  <c r="L485" s="1"/>
  <c r="L484" s="1"/>
  <c r="J496"/>
  <c r="J495" s="1"/>
  <c r="J488" s="1"/>
  <c r="J487" s="1"/>
  <c r="J486" s="1"/>
  <c r="J485" s="1"/>
  <c r="J484" s="1"/>
  <c r="L515"/>
  <c r="L514" s="1"/>
  <c r="L513" s="1"/>
  <c r="L512" s="1"/>
  <c r="L511" s="1"/>
  <c r="L510" s="1"/>
  <c r="L509" s="1"/>
  <c r="I515"/>
  <c r="I514" s="1"/>
  <c r="I513" s="1"/>
  <c r="I512" s="1"/>
  <c r="I511" s="1"/>
  <c r="I510" s="1"/>
  <c r="I509" s="1"/>
  <c r="K515"/>
  <c r="K514" s="1"/>
  <c r="K513" s="1"/>
  <c r="K512" s="1"/>
  <c r="K511" s="1"/>
  <c r="K510" s="1"/>
  <c r="K509" s="1"/>
  <c r="I525"/>
  <c r="I524" s="1"/>
  <c r="I523" s="1"/>
  <c r="I522" s="1"/>
  <c r="K525"/>
  <c r="K524" s="1"/>
  <c r="K523" s="1"/>
  <c r="K522" s="1"/>
  <c r="J515"/>
  <c r="J514" s="1"/>
  <c r="J513" s="1"/>
  <c r="J512" s="1"/>
  <c r="J511" s="1"/>
  <c r="J510" s="1"/>
  <c r="J509" s="1"/>
  <c r="M362"/>
  <c r="L314"/>
  <c r="L313" s="1"/>
  <c r="L281" s="1"/>
  <c r="M515"/>
  <c r="M514" s="1"/>
  <c r="M513" s="1"/>
  <c r="M512" s="1"/>
  <c r="M511" s="1"/>
  <c r="M510" s="1"/>
  <c r="M509" s="1"/>
  <c r="M525"/>
  <c r="M524" s="1"/>
  <c r="M523" s="1"/>
  <c r="M522" s="1"/>
  <c r="I497"/>
  <c r="I496" s="1"/>
  <c r="I495" s="1"/>
  <c r="I488" s="1"/>
  <c r="I487" s="1"/>
  <c r="I486" s="1"/>
  <c r="I485" s="1"/>
  <c r="I484" s="1"/>
  <c r="K496"/>
  <c r="K495" s="1"/>
  <c r="K488" s="1"/>
  <c r="K487" s="1"/>
  <c r="K486" s="1"/>
  <c r="K485" s="1"/>
  <c r="K484" s="1"/>
  <c r="J525"/>
  <c r="J524" s="1"/>
  <c r="J523" s="1"/>
  <c r="J522" s="1"/>
  <c r="L525"/>
  <c r="L524" s="1"/>
  <c r="L523" s="1"/>
  <c r="L522" s="1"/>
  <c r="M496" l="1"/>
  <c r="M495" s="1"/>
  <c r="M487" s="1"/>
  <c r="M486" s="1"/>
  <c r="M485" s="1"/>
  <c r="M484" s="1"/>
  <c r="K7"/>
  <c r="K6" s="1"/>
  <c r="M314"/>
  <c r="M313" s="1"/>
  <c r="M281" s="1"/>
  <c r="M7" s="1"/>
  <c r="J7"/>
  <c r="J6" s="1"/>
  <c r="I7"/>
  <c r="I6" s="1"/>
  <c r="L7"/>
  <c r="L6" s="1"/>
  <c r="M6" l="1"/>
</calcChain>
</file>

<file path=xl/sharedStrings.xml><?xml version="1.0" encoding="utf-8"?>
<sst xmlns="http://schemas.openxmlformats.org/spreadsheetml/2006/main" count="3154" uniqueCount="378">
  <si>
    <t/>
  </si>
  <si>
    <t>рубли</t>
  </si>
  <si>
    <t>Наименование</t>
  </si>
  <si>
    <t>РЗ</t>
  </si>
  <si>
    <t>ПР</t>
  </si>
  <si>
    <t>ЦСР</t>
  </si>
  <si>
    <t>ВР</t>
  </si>
  <si>
    <t>КОСГУ</t>
  </si>
  <si>
    <t>ДОП</t>
  </si>
  <si>
    <t>ВСЕГО</t>
  </si>
  <si>
    <t>Администрация муниципального образования "Город Удачный" Мирнинского района Республики Саха (Якутия)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</si>
  <si>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</si>
  <si>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</si>
  <si>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</si>
  <si>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</si>
  <si>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</si>
  <si>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</si>
  <si>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государственной власти субъектов Российской Федерации, органов местного самоуправления Республики Саха (Якутия)</t>
  </si>
  <si>
    <t>99 1 00 00000</t>
  </si>
  <si>
    <t>Глава муниципального образования</t>
  </si>
  <si>
    <t>99 1 00 11600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</si>
  <si>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</si>
  <si>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</si>
  <si>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</si>
  <si>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</si>
  <si>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</si>
  <si>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</si>
  <si>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</si>
  <si>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211</t>
  </si>
  <si>
    <t>Начисл. на  опл.труд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</si>
  <si>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</si>
  <si>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</si>
  <si>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</si>
  <si>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</si>
  <si>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</si>
  <si>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</si>
  <si>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</si>
  <si>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</si>
  <si>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</si>
  <si>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</si>
  <si>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</si>
  <si>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Прочие расходы</t>
  </si>
  <si>
    <t>290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</si>
  <si>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</si>
  <si>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</si>
  <si>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Увелич.стоим.мат.зап</t>
  </si>
  <si>
    <t>340</t>
  </si>
  <si>
    <t>Приобретение продуктов питания</t>
  </si>
  <si>
    <t>1120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</si>
  <si>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</si>
  <si>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</si>
  <si>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Развитие кадрового потенциала Республики Саха (Якутия) на 2012-2019 годы</t>
  </si>
  <si>
    <t>Развитие муниципальной службы в Республике Саха (Якутия)</t>
  </si>
  <si>
    <t>Организация непрерывного образования муниципальных служащих по направлениям от органов местного самоуправления</t>
  </si>
  <si>
    <t>Прочие услуги</t>
  </si>
  <si>
    <t>226</t>
  </si>
  <si>
    <t>Плата за обучение на курсах повышения квалификации, подготовки и переподготовки специалистов</t>
  </si>
  <si>
    <t>1139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</si>
  <si>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</si>
  <si>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</si>
  <si>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</si>
  <si>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</si>
  <si>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Возмещение расходов, связанных с проездом в отпуск</t>
  </si>
  <si>
    <t>1101</t>
  </si>
  <si>
    <t>Командировочные расходы (суточные при служебных командировках; оплата проезда к месту служебной командировки; оплата за проживание в жилых помещениях при служ.командировках)</t>
  </si>
  <si>
    <t>1104</t>
  </si>
  <si>
    <t>Прочие компенсации по подстатье 212</t>
  </si>
  <si>
    <t>1124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</si>
  <si>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</si>
  <si>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</si>
  <si>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</si>
  <si>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221</t>
  </si>
  <si>
    <t>Усл.по сод-ю им-ва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</si>
  <si>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</si>
  <si>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</si>
  <si>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</si>
  <si>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</si>
  <si>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</si>
  <si>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</si>
  <si>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</si>
  <si>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</si>
  <si>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</si>
  <si>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Приобретение прочих материальных запасов</t>
  </si>
  <si>
    <t>1123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</si>
  <si>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</si>
  <si>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</si>
  <si>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</si>
  <si>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</si>
  <si>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</si>
  <si>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</si>
  <si>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</si>
  <si>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</si>
  <si>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Оплата услуг предоставления электроэнергии</t>
  </si>
  <si>
    <t>1109</t>
  </si>
  <si>
    <t>Оплата услуг горячего и холодного водоснабжения, подвоз воды</t>
  </si>
  <si>
    <t>1110</t>
  </si>
  <si>
    <t>Оплата услуг канализации, ассенизации, водоотведения</t>
  </si>
  <si>
    <t>1126</t>
  </si>
  <si>
    <t>Содержание в чистоте помещений, зданий, дворов, иного имущества</t>
  </si>
  <si>
    <t>1111</t>
  </si>
  <si>
    <t>Услуги по страхованию</t>
  </si>
  <si>
    <t>1135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</si>
  <si>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</si>
  <si>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</si>
  <si>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</si>
  <si>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</si>
  <si>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Иные расходы по подстатье 290</t>
  </si>
  <si>
    <t>1150</t>
  </si>
  <si>
    <t>Приобретение горюче-смазочных материалов</t>
  </si>
  <si>
    <t>1121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</si>
  <si>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</si>
  <si>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</si>
  <si>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</si>
  <si>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</si>
  <si>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</si>
  <si>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</si>
  <si>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Соц.пос.от гос.сект.</t>
  </si>
  <si>
    <t>263</t>
  </si>
  <si>
    <t>Другие общегосударственные вопросы</t>
  </si>
  <si>
    <t>13</t>
  </si>
  <si>
    <t>Управление собственностью на 2012-2019 годы</t>
  </si>
  <si>
    <t>Управление государственным и муниципальным имуществом</t>
  </si>
  <si>
    <t>Расходы по оценке и страхованию муниципального имущества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</si>
  <si>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</si>
  <si>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</si>
  <si>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</si>
  <si>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</si>
  <si>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Расходы по управлению муниицпальным имуществом и земельными ресурсами</t>
  </si>
  <si>
    <t>99 5 00 91002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</si>
  <si>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</si>
  <si>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</si>
  <si>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</si>
  <si>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</si>
  <si>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</si>
  <si>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</si>
  <si>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налогов (включаемых в состав расходов), госпошлин и сборов, разного рода платежей в бюджеты всех уровней</t>
  </si>
  <si>
    <t>1143</t>
  </si>
  <si>
    <t>Уплата прочих налогов, сборов и иных платежей</t>
  </si>
  <si>
    <t>852</t>
  </si>
  <si>
    <t>Условно утвержденные расходы</t>
  </si>
  <si>
    <t>Представительские расходы, прием и обслуживание делегаций</t>
  </si>
  <si>
    <t>1149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</si>
  <si>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</si>
  <si>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</si>
  <si>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</si>
  <si>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</si>
  <si>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</si>
  <si>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365</t>
  </si>
  <si>
    <t>НАЦ.БЕЗОПАСНОСТЬ И ПРАВООХРАНИТЕЛЬНАЯ ДЕЯТЕЛЬНОСТЬ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</si>
  <si>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</si>
  <si>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</si>
  <si>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</si>
  <si>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Субвенции бюджетам субъектов Российской Федерации и муниципальных образований на государственную регистрацию актов гражданского состояния</t>
  </si>
  <si>
    <t>360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</si>
  <si>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</si>
  <si>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</si>
  <si>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правонарушений, обеспечение общественного порядка и противодействие преступности на 2012-2019 годы</t>
  </si>
  <si>
    <t>Организация и проведение профилактических мероприятий в муниципальных образованиях</t>
  </si>
  <si>
    <t>Обеспечение пожарной безопасности, защита населения и территорий от чрезвычайных ситуаций в  Республике Саха (Якутия)</t>
  </si>
  <si>
    <t>Обеспечение пожарной безопасности, защита населения и территорий от чрезвычайных ситуаций в муниципальных образованиях</t>
  </si>
  <si>
    <t>НАЦИОНАЛЬНАЯ ЭКОНОМИКА</t>
  </si>
  <si>
    <t>Транспорт</t>
  </si>
  <si>
    <t>08</t>
  </si>
  <si>
    <t>Автомобильный транспорт</t>
  </si>
  <si>
    <t>Субсидирование убытков от пассажирских перевозок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</si>
  <si>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</si>
  <si>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</si>
  <si>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Безвоз.переч.гос.орг</t>
  </si>
  <si>
    <t>241</t>
  </si>
  <si>
    <t>Дорожное хозяйство (дорожные фонды)</t>
  </si>
  <si>
    <t>Дорожное хозяйство</t>
  </si>
  <si>
    <t>Текущий и капитальный ремонт автомобильных дорог</t>
  </si>
  <si>
    <t>Текущий и капитальный ремонт и реставрация нефинансовых активов</t>
  </si>
  <si>
    <t>1105</t>
  </si>
  <si>
    <t>Содержание муниципальных автомобильных дорог</t>
  </si>
  <si>
    <t>Другие вопросы в области национальной экономики</t>
  </si>
  <si>
    <t>12</t>
  </si>
  <si>
    <t>Развитие предпринимательства в Республике Саха (Якутия) на 2012-2019 годы</t>
  </si>
  <si>
    <t>Повышение конкурентоспособности субъектов малого и среднего предпринимательства, производящих и реализующих товары (работы, услуги)</t>
  </si>
  <si>
    <t>Предоставление грантов начинающим субъектам малого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</si>
  <si>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</si>
  <si>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</si>
  <si>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Безв.переч.кроме гос</t>
  </si>
  <si>
    <t>Управление земельными ресурсами</t>
  </si>
  <si>
    <t>Кадастровые работы на земельные участки, находящие в муниципальной собственности</t>
  </si>
  <si>
    <t>Межевание земельных участков, оценка размера аренды земельных участков</t>
  </si>
  <si>
    <t>ЖИЛИЩНО-КОММУНАЛЬНОЕ ХОЗЯЙСТВО</t>
  </si>
  <si>
    <t>05</t>
  </si>
  <si>
    <t>Жилищное хозяйство</t>
  </si>
  <si>
    <t>Обеспечение качественными жилищно-коммунальными услугами и развитие электроэнергетики на 2012-2019 годы</t>
  </si>
  <si>
    <t>Капитальный ремонт общего имущества многоквартирных домов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</si>
  <si>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 в многоквартирных домах Республики Саха (Якутия)</t>
  </si>
  <si>
    <t>Формирование собственности Республики Саха (Якутия) и муниципальной собственности на объекты капитального строительства и их части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</si>
  <si>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</si>
  <si>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</si>
  <si>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Благоустройство</t>
  </si>
  <si>
    <t>Содействие развитию благоустройства территорий муниципальных образований в Республике Саха (Якутия)</t>
  </si>
  <si>
    <t>Содержание и ремонт объектов уличного освещения</t>
  </si>
  <si>
    <t>Организация и содержание мест захоронения</t>
  </si>
  <si>
    <t>Содержание скверов и площадей</t>
  </si>
  <si>
    <t>Организация утилизации бытовых и промышленных отходов, проведение рекультивации</t>
  </si>
  <si>
    <t>Прочие мероприятия по благоустройству</t>
  </si>
  <si>
    <t>Софинансирование расходных обязательств по реализации плана мероприятий комплексного развития муниципального образования на 2013-2017 годы (за счет средств ГБ)</t>
  </si>
  <si>
    <t>69 8 00 62100</t>
  </si>
  <si>
    <t>Энергосбережение и повышение энергетической эффективности в системах коммунальной инфраструктуры</t>
  </si>
  <si>
    <t>Мероприятия по энергосбережению и повышению энергетической эффективности на объектах муниципальной собственности</t>
  </si>
  <si>
    <t>ОБРАЗОВАНИЕ</t>
  </si>
  <si>
    <t>07</t>
  </si>
  <si>
    <t>Молодежная политика и оздоровление детей</t>
  </si>
  <si>
    <t>Поддержка молодежных инициатив и оказание социально-психологической поддержки</t>
  </si>
  <si>
    <t>Организация и проведение мероприятий в области муниципальной молодежной политики</t>
  </si>
  <si>
    <t>73 2 00 11110</t>
  </si>
  <si>
    <t>Культура</t>
  </si>
  <si>
    <t>Обеспечение развития культурно-досуговой деятельности</t>
  </si>
  <si>
    <t>Культурно-массовые и информационно-просветительские мероприятия</t>
  </si>
  <si>
    <t>74 2 00 11013</t>
  </si>
  <si>
    <t>СОЦИАЛЬНАЯ ПОЛИТИКА</t>
  </si>
  <si>
    <t>10</t>
  </si>
  <si>
    <t>Социальное обеспечение населения</t>
  </si>
  <si>
    <t>Меры социальной поддержки отдельных категорий граждан</t>
  </si>
  <si>
    <t>Иные социальные выплаты отдельным категориям граждан по муниципальным правовым актам муниципальных образований</t>
  </si>
  <si>
    <t>Приобретение товаров, работ, услуг в пользу граждан в целях их социального обеспечения</t>
  </si>
  <si>
    <t>323</t>
  </si>
  <si>
    <t>Пос.по соц.пом.нас-ю</t>
  </si>
  <si>
    <t>262</t>
  </si>
  <si>
    <t>Другие выплаты по социальной помощи</t>
  </si>
  <si>
    <t>1142</t>
  </si>
  <si>
    <t>Обеспечение жильем молодых семей</t>
  </si>
  <si>
    <t>Субсидии гражданам на приобретение жилья</t>
  </si>
  <si>
    <t>Организация пассажирских перевозок внутри района автотранспортом</t>
  </si>
  <si>
    <t>ФИЗИЧЕСКАЯ КУЛЬТУРА И СПОРТ</t>
  </si>
  <si>
    <t>11</t>
  </si>
  <si>
    <t>Другие вопросы в области физической культуры и спорта</t>
  </si>
  <si>
    <t>Развитие физической культуры и спорта в Республике Саха (Якутия) на 2014-2016 годы</t>
  </si>
  <si>
    <t>Развитие массового спорта</t>
  </si>
  <si>
    <t>Организация и проведение мероприятий в сфере физической культуры и массового спорта</t>
  </si>
  <si>
    <t>98 2 00 10080</t>
  </si>
  <si>
    <t>СРЕДСТВА МАССОВОЙ ИНФОРМАЦИИ</t>
  </si>
  <si>
    <t>Другие вопросы в области средств массовой информации</t>
  </si>
  <si>
    <t>Расходы в области массовой информации</t>
  </si>
  <si>
    <t>99 5 00 91001</t>
  </si>
  <si>
    <t>МБТ ОБЩЕГО ХАРАКТЕРА БЮДЖЕТАМ СУБЪЕКТОВ РФ И МО</t>
  </si>
  <si>
    <t>14</t>
  </si>
  <si>
    <t>Прочие межбюджетные трансферты общего характера</t>
  </si>
  <si>
    <t>Межбюджетные трансферты</t>
  </si>
  <si>
    <t>99 6 00 00000</t>
  </si>
  <si>
    <t>Субсидии, передаваемые в государственный бюджет  (отрицательный трансферт)</t>
  </si>
  <si>
    <t>99 6 00 88300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</si>
  <si>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</si>
  <si>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</si>
  <si>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</si>
  <si>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</si>
  <si>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</si>
  <si>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Переч.др.бюджетам</t>
  </si>
  <si>
    <t>251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</si>
  <si>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</si>
  <si>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</si>
  <si>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Иные межбюджетные трансферты</t>
  </si>
  <si>
    <t>540</t>
  </si>
  <si>
    <t>Приобретение сувенирной продукции</t>
  </si>
  <si>
    <t>Сельское хозяйство и рыболовство</t>
  </si>
  <si>
    <t xml:space="preserve">Развитие сельского хозяйства и регулирование рынков сельскохозяйственной продукции, сырья и продовольствия 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</si>
  <si>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</si>
  <si>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Организация проживания спортсменов</t>
  </si>
  <si>
    <t>Иные денежные выплаты</t>
  </si>
  <si>
    <t>Учет муниципального имущества</t>
  </si>
  <si>
    <t>Услуги по содеражанию имущества</t>
  </si>
  <si>
    <t>Проведение текущего ремонта</t>
  </si>
  <si>
    <t>Текущие ремонты</t>
  </si>
  <si>
    <t>Приобретение урн скамеек,семян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</si>
  <si>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</si>
  <si>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06</t>
  </si>
  <si>
    <t>7320011110</t>
  </si>
  <si>
    <t>Приобретение товаров, работ, услуг</t>
  </si>
  <si>
    <t>Оплата услуг питания для детей из группы продленного дня</t>
  </si>
  <si>
    <t>69 8 0010009</t>
  </si>
  <si>
    <t>Субсидии некоммерческим организациям (за исключением государственных (муниципальных) учреждений) (Улучшение внешнего облика жилых домов)</t>
  </si>
  <si>
    <t>Проведение выборов и референдумов</t>
  </si>
  <si>
    <t>99 3 00 00000</t>
  </si>
  <si>
    <t>Проведение выборов и референдумов глав</t>
  </si>
  <si>
    <t>99 3 00 10030</t>
  </si>
  <si>
    <t>Проведение выборов и референдумов депутатов</t>
  </si>
  <si>
    <t>99 3 00 10040</t>
  </si>
  <si>
    <t>Другие расходы по содержанию имущества (несанкционированные свалки)</t>
  </si>
  <si>
    <t>Оформление технической документации</t>
  </si>
  <si>
    <t xml:space="preserve">Управление собственностью </t>
  </si>
  <si>
    <t>Оплата пошлин</t>
  </si>
  <si>
    <t>Оплата членских взносов</t>
  </si>
  <si>
    <t>Увел.стоимости мат. Запасов</t>
  </si>
  <si>
    <t>Приобртение прочих материальных запасов</t>
  </si>
  <si>
    <t>Прочие расходы (выплата денежных поощрений)</t>
  </si>
  <si>
    <t xml:space="preserve">Обеспечение безопасности жизнедеятельности населения Республики Саха (Якутия) </t>
  </si>
  <si>
    <t xml:space="preserve">Развитие транспортного комплекса Республики Саха (Якутия) </t>
  </si>
  <si>
    <t>Оплата транспортных услуг</t>
  </si>
  <si>
    <t>Разработка проектно-сметной документации</t>
  </si>
  <si>
    <t>Увелич. мат.запасов</t>
  </si>
  <si>
    <t>Приобретение мат. запасов</t>
  </si>
  <si>
    <t xml:space="preserve">Обеспечение качественными жилищно-коммунальными услугами и развитие электроэнергетики </t>
  </si>
  <si>
    <t xml:space="preserve">Энергоэффективная экономика </t>
  </si>
  <si>
    <t xml:space="preserve">Реализация семейной, демографической и молодежной политики в Республике Саха (Якутия) </t>
  </si>
  <si>
    <t xml:space="preserve">Создание условий для духовно-культурного развития народов Якутии </t>
  </si>
  <si>
    <t>Прчие расходы</t>
  </si>
  <si>
    <t>Денежные выплаты</t>
  </si>
  <si>
    <t>Прочие расходы (передача полномочий)</t>
  </si>
  <si>
    <t>65 В0010010</t>
  </si>
  <si>
    <t xml:space="preserve">Обеспечение качественным жильем </t>
  </si>
  <si>
    <t xml:space="preserve">Социальная поддержка граждан в Республике Саха (Якутия) </t>
  </si>
  <si>
    <t>Мероприятия  подпрограммы "Обеспечение жильем молодых семей" федеральной целевой программы "Жилище"  (за счет средств МБ)</t>
  </si>
  <si>
    <t>Утвежденный план расходов на 2018 год</t>
  </si>
  <si>
    <t>Мероприятия по предупреждению и ликвидации болезней животных, их лечению (за счет средств ГБ РС (Якутия)</t>
  </si>
  <si>
    <t>31 0 00 00000</t>
  </si>
  <si>
    <t>31 2 00 00000</t>
  </si>
  <si>
    <t>17 0 00 00000</t>
  </si>
  <si>
    <t>18 0 00 00000</t>
  </si>
  <si>
    <t>18 6 00 00000</t>
  </si>
  <si>
    <t>18 6 00 10030</t>
  </si>
  <si>
    <t>18 5 00 00000</t>
  </si>
  <si>
    <t>26 0 00 00000</t>
  </si>
  <si>
    <t>26 2 00 00000</t>
  </si>
  <si>
    <t>263001005Г</t>
  </si>
  <si>
    <t>31 4 00 00000</t>
  </si>
  <si>
    <t>23 0 00 00000</t>
  </si>
  <si>
    <t>23 2 00 00000</t>
  </si>
  <si>
    <t>23100S2571</t>
  </si>
  <si>
    <t>23 3 00 00000</t>
  </si>
  <si>
    <t>11 0 00 00000</t>
  </si>
  <si>
    <t>11 2 00 00000</t>
  </si>
  <si>
    <t>10 0 00 00000</t>
  </si>
  <si>
    <t>10 2 00 00000</t>
  </si>
  <si>
    <t>10 2 00 88520</t>
  </si>
  <si>
    <t>15 0 00 00000</t>
  </si>
  <si>
    <t>20 0 00 00000</t>
  </si>
  <si>
    <t>20300L0200</t>
  </si>
  <si>
    <t>14 0 00 00000</t>
  </si>
  <si>
    <t>14 2 00 00000</t>
  </si>
  <si>
    <t>Уточненный план расходов на 2018 год</t>
  </si>
  <si>
    <t>27 4 0010010</t>
  </si>
  <si>
    <t>27 0 00 00000</t>
  </si>
  <si>
    <t>Уточненение за счет остатков средств</t>
  </si>
  <si>
    <t>Уточненение за счет дополн. доходов</t>
  </si>
  <si>
    <t>Уточненение за счет дефицита</t>
  </si>
  <si>
    <t>Уточненение за счет передвижек средств</t>
  </si>
  <si>
    <t>Межбюджетные трансферты на оплату проезда льготной категории</t>
  </si>
  <si>
    <t>Пос.по соц.пом.нас-ю (выплаты по Молодым семьям)</t>
  </si>
  <si>
    <t>Приобретение жилых помещений</t>
  </si>
  <si>
    <t>Выплата выкупной стоимости</t>
  </si>
  <si>
    <t>Физический снос дома</t>
  </si>
  <si>
    <t>Приобретение основных средств</t>
  </si>
  <si>
    <t>Прочие услуги (Выполнение инженерно-геодезических изысканий по подготовке топографической съемке)</t>
  </si>
  <si>
    <t>Приобретение  материальных запасов (Мягкий инвентраь)</t>
  </si>
  <si>
    <t>Прочие расходоы</t>
  </si>
  <si>
    <t>20300S4003</t>
  </si>
  <si>
    <t>9950091002</t>
  </si>
  <si>
    <t>Приобретение семян, краска, перчаткит</t>
  </si>
  <si>
    <t>Увелич.стоим.основных средств</t>
  </si>
  <si>
    <t>Иные работы и услуги по подстатье 226 (разработка проектной документации)</t>
  </si>
  <si>
    <t>Разработка природоохранной документации</t>
  </si>
  <si>
    <t>Возмещение стоимости проездных билетов</t>
  </si>
  <si>
    <t>Приобретение стройматериалов</t>
  </si>
  <si>
    <t>Софинансирование расходных  (за счет средств МБ)</t>
  </si>
  <si>
    <t>Приобретение материальных запасов</t>
  </si>
  <si>
    <t>9950091019</t>
  </si>
  <si>
    <t>МЦП (подпрограмма) Переселение граждан из ветхого, аварийного жилья</t>
  </si>
  <si>
    <t>Прочие услугт (Физический снос дома)</t>
  </si>
  <si>
    <t>МЦП  (подпрограмма)"Переселение граждан из ветхого, аварийного жилья"</t>
  </si>
  <si>
    <t>Другие вопросы в области культуры</t>
  </si>
  <si>
    <t>23100L2571</t>
  </si>
  <si>
    <t>Софинансирование расходов за счет средств федерального бюджета</t>
  </si>
  <si>
    <t>23101R5550</t>
  </si>
  <si>
    <t>225(18-992)</t>
  </si>
  <si>
    <t>185006213С</t>
  </si>
  <si>
    <t>225 (01ДФ)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</si>
  <si>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ГБ)</t>
  </si>
  <si>
    <t>Приобретение материальных запасов (стройматериалы)</t>
  </si>
  <si>
    <t>Увелич. стоимости основных средств</t>
  </si>
  <si>
    <t>18 6 00 10020</t>
  </si>
  <si>
    <t>Распределение бюджетных ассигнований по разделам, подразделам, целевым статьям, статьям, подстатьям  и видам
расходов классификации расходов бюджета МО "Город Удачный" Мирнинского района РС (Якутия)  на 2018 год</t>
  </si>
  <si>
    <t xml:space="preserve">                                                                                                                                 Приложение № 2 к Постановлению главы     № 305/1 от "28" июня 2018г.</t>
  </si>
</sst>
</file>

<file path=xl/styles.xml><?xml version="1.0" encoding="utf-8"?>
<styleSheet xmlns="http://schemas.openxmlformats.org/spreadsheetml/2006/main">
  <fonts count="12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top" wrapText="1"/>
    </xf>
    <xf numFmtId="0" fontId="5" fillId="0" borderId="0"/>
    <xf numFmtId="0" fontId="5" fillId="0" borderId="0"/>
  </cellStyleXfs>
  <cellXfs count="10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horizontal="right" vertical="top" wrapText="1"/>
    </xf>
    <xf numFmtId="0" fontId="0" fillId="6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6" borderId="2" xfId="1" applyNumberFormat="1" applyFont="1" applyFill="1" applyBorder="1" applyAlignment="1">
      <alignment horizontal="left" vertical="center" wrapText="1" shrinkToFit="1"/>
    </xf>
    <xf numFmtId="0" fontId="7" fillId="6" borderId="2" xfId="0" applyNumberFormat="1" applyFont="1" applyFill="1" applyBorder="1" applyAlignment="1">
      <alignment horizontal="left" vertical="center" wrapText="1" shrinkToFit="1"/>
    </xf>
    <xf numFmtId="0" fontId="1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6" fillId="6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vertical="center" wrapText="1"/>
    </xf>
    <xf numFmtId="49" fontId="8" fillId="6" borderId="2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8" fillId="6" borderId="3" xfId="0" applyNumberFormat="1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1" fontId="6" fillId="0" borderId="2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4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1" fillId="6" borderId="2" xfId="0" applyNumberFormat="1" applyFont="1" applyFill="1" applyBorder="1" applyAlignment="1">
      <alignment horizontal="right" vertical="top" wrapText="1"/>
    </xf>
    <xf numFmtId="4" fontId="4" fillId="6" borderId="2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4" fontId="8" fillId="6" borderId="2" xfId="0" applyNumberFormat="1" applyFont="1" applyFill="1" applyBorder="1" applyAlignment="1">
      <alignment horizontal="right" vertical="top" wrapText="1"/>
    </xf>
    <xf numFmtId="4" fontId="0" fillId="6" borderId="2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3" fontId="4" fillId="6" borderId="1" xfId="0" applyNumberFormat="1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4" fontId="0" fillId="0" borderId="2" xfId="0" applyNumberFormat="1" applyFill="1" applyBorder="1" applyAlignment="1">
      <alignment horizontal="right"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5" xfId="0" applyFont="1" applyFill="1" applyBorder="1" applyAlignment="1">
      <alignment vertical="top" wrapText="1"/>
    </xf>
    <xf numFmtId="4" fontId="6" fillId="4" borderId="2" xfId="0" applyNumberFormat="1" applyFont="1" applyFill="1" applyBorder="1" applyAlignment="1">
      <alignment horizontal="right" vertical="top" wrapText="1"/>
    </xf>
    <xf numFmtId="1" fontId="11" fillId="6" borderId="2" xfId="0" applyNumberFormat="1" applyFont="1" applyFill="1" applyBorder="1" applyAlignment="1">
      <alignment wrapText="1"/>
    </xf>
    <xf numFmtId="49" fontId="6" fillId="0" borderId="2" xfId="2" applyNumberFormat="1" applyFont="1" applyBorder="1" applyAlignment="1">
      <alignment horizontal="justify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_форма 12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4"/>
  <sheetViews>
    <sheetView tabSelected="1" zoomScaleNormal="100" zoomScaleSheetLayoutView="100" workbookViewId="0">
      <pane ySplit="5" topLeftCell="A27" activePane="bottomLeft" state="frozen"/>
      <selection pane="bottomLeft" activeCell="K4" sqref="K4"/>
    </sheetView>
  </sheetViews>
  <sheetFormatPr defaultRowHeight="12.75"/>
  <cols>
    <col min="1" max="1" width="49.6640625" style="79" customWidth="1"/>
    <col min="2" max="2" width="6.1640625" style="79" customWidth="1"/>
    <col min="3" max="3" width="6" style="79" customWidth="1"/>
    <col min="4" max="4" width="15.5" style="79" customWidth="1"/>
    <col min="5" max="5" width="7.5" style="79" customWidth="1"/>
    <col min="6" max="6" width="8.6640625" style="79" customWidth="1"/>
    <col min="7" max="7" width="6.6640625" style="79" customWidth="1"/>
    <col min="8" max="13" width="24.1640625" style="79" customWidth="1"/>
    <col min="14" max="14" width="13.83203125" style="79" bestFit="1" customWidth="1"/>
    <col min="15" max="15" width="10.1640625" style="79" bestFit="1" customWidth="1"/>
    <col min="16" max="16" width="13.83203125" style="79" bestFit="1" customWidth="1"/>
    <col min="17" max="16384" width="9.33203125" style="79"/>
  </cols>
  <sheetData>
    <row r="1" spans="1:16">
      <c r="A1" s="79" t="s">
        <v>0</v>
      </c>
    </row>
    <row r="2" spans="1:16" ht="48.6" customHeight="1">
      <c r="A2" s="47"/>
      <c r="B2" s="47"/>
      <c r="C2" s="47"/>
      <c r="D2" s="102" t="s">
        <v>377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6" ht="66.75" customHeight="1">
      <c r="A3" s="104" t="s">
        <v>376</v>
      </c>
      <c r="B3" s="104"/>
      <c r="C3" s="104"/>
      <c r="D3" s="104"/>
      <c r="E3" s="104"/>
      <c r="F3" s="104"/>
      <c r="G3" s="104"/>
      <c r="H3" s="104"/>
      <c r="I3" s="81"/>
      <c r="J3" s="81"/>
      <c r="K3" s="81"/>
    </row>
    <row r="4" spans="1:16" ht="22.5" customHeigh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82"/>
      <c r="I4" s="82"/>
      <c r="J4" s="82"/>
      <c r="K4" s="82"/>
      <c r="L4" s="82"/>
      <c r="M4" s="82" t="s">
        <v>1</v>
      </c>
    </row>
    <row r="5" spans="1:16" ht="71.099999999999994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46" t="s">
        <v>8</v>
      </c>
      <c r="H5" s="60" t="s">
        <v>308</v>
      </c>
      <c r="I5" s="80" t="s">
        <v>338</v>
      </c>
      <c r="J5" s="80" t="s">
        <v>339</v>
      </c>
      <c r="K5" s="80" t="s">
        <v>340</v>
      </c>
      <c r="L5" s="80" t="s">
        <v>341</v>
      </c>
      <c r="M5" s="60" t="s">
        <v>335</v>
      </c>
      <c r="N5" s="14"/>
    </row>
    <row r="6" spans="1:16" ht="22.7" customHeight="1">
      <c r="A6" s="3" t="s">
        <v>9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8" t="s">
        <v>0</v>
      </c>
      <c r="H6" s="61">
        <f>H7</f>
        <v>303669579.99000007</v>
      </c>
      <c r="I6" s="61">
        <f t="shared" ref="I6:L6" si="0">I7</f>
        <v>0</v>
      </c>
      <c r="J6" s="61">
        <f t="shared" si="0"/>
        <v>845269.92</v>
      </c>
      <c r="K6" s="61">
        <f t="shared" si="0"/>
        <v>-342550</v>
      </c>
      <c r="L6" s="61">
        <f t="shared" si="0"/>
        <v>0</v>
      </c>
      <c r="M6" s="61">
        <f>M7</f>
        <v>304172299.91000003</v>
      </c>
      <c r="N6" s="14"/>
      <c r="O6" s="14"/>
      <c r="P6" s="14"/>
    </row>
    <row r="7" spans="1:16" ht="57.6" customHeight="1">
      <c r="A7" s="5" t="s">
        <v>10</v>
      </c>
      <c r="B7" s="7" t="s">
        <v>0</v>
      </c>
      <c r="C7" s="7" t="s">
        <v>0</v>
      </c>
      <c r="D7" s="7" t="s">
        <v>0</v>
      </c>
      <c r="E7" s="7" t="s">
        <v>0</v>
      </c>
      <c r="F7" s="7" t="s">
        <v>0</v>
      </c>
      <c r="G7" s="49" t="s">
        <v>0</v>
      </c>
      <c r="H7" s="61">
        <f>H8+H166+H183+H219+H281+H392+H415+H437+H484+H509+H522+H413</f>
        <v>303669579.99000007</v>
      </c>
      <c r="I7" s="61">
        <f>I8+I166+I183+I219+I281+I392+I415+I437+I484+I509+I522</f>
        <v>0</v>
      </c>
      <c r="J7" s="61">
        <f>J8+J166+J183+J219+J281+J392+J415+J437+J484+J509+J522+J413</f>
        <v>845269.92</v>
      </c>
      <c r="K7" s="61">
        <f>K8+K166+K183+K219+K281+K392+K415+K437+K484+K509+K522+K413</f>
        <v>-342550</v>
      </c>
      <c r="L7" s="61">
        <f>L8+L166+L183+L219+L281+L392+L415+L437+L484+L509+L522+L413</f>
        <v>0</v>
      </c>
      <c r="M7" s="61">
        <f>M8+M166+M183+M219+M281+M392+M415+M437+M484+M509+M522+M413</f>
        <v>304172299.91000003</v>
      </c>
      <c r="N7" s="14"/>
    </row>
    <row r="8" spans="1:16" ht="28.9" customHeight="1">
      <c r="A8" s="15" t="s">
        <v>11</v>
      </c>
      <c r="B8" s="16" t="s">
        <v>12</v>
      </c>
      <c r="C8" s="16" t="s">
        <v>0</v>
      </c>
      <c r="D8" s="16" t="s">
        <v>0</v>
      </c>
      <c r="E8" s="16" t="s">
        <v>0</v>
      </c>
      <c r="F8" s="16" t="s">
        <v>0</v>
      </c>
      <c r="G8" s="50" t="s">
        <v>0</v>
      </c>
      <c r="H8" s="62">
        <f t="shared" ref="H8:M8" si="1">H9+H18+H31+H103+H96</f>
        <v>127836821.04000001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127836821.04000001</v>
      </c>
      <c r="N8" s="14"/>
    </row>
    <row r="9" spans="1:16" ht="57.6" customHeight="1">
      <c r="A9" s="8" t="s">
        <v>13</v>
      </c>
      <c r="B9" s="6" t="s">
        <v>12</v>
      </c>
      <c r="C9" s="6" t="s">
        <v>14</v>
      </c>
      <c r="D9" s="6" t="s">
        <v>0</v>
      </c>
      <c r="E9" s="6" t="s">
        <v>0</v>
      </c>
      <c r="F9" s="6" t="s">
        <v>0</v>
      </c>
      <c r="G9" s="51" t="s">
        <v>0</v>
      </c>
      <c r="H9" s="63">
        <f t="shared" ref="H9:M14" si="2">H10</f>
        <v>4331754</v>
      </c>
      <c r="I9" s="63">
        <f t="shared" si="2"/>
        <v>0</v>
      </c>
      <c r="J9" s="63">
        <f t="shared" si="2"/>
        <v>0</v>
      </c>
      <c r="K9" s="63">
        <f t="shared" si="2"/>
        <v>0</v>
      </c>
      <c r="L9" s="63">
        <f t="shared" si="2"/>
        <v>0</v>
      </c>
      <c r="M9" s="63">
        <f t="shared" si="2"/>
        <v>4331754</v>
      </c>
    </row>
    <row r="10" spans="1:16" ht="14.45" customHeight="1">
      <c r="A10" s="10" t="s">
        <v>15</v>
      </c>
      <c r="B10" s="6" t="s">
        <v>12</v>
      </c>
      <c r="C10" s="6" t="s">
        <v>14</v>
      </c>
      <c r="D10" s="6" t="s">
        <v>16</v>
      </c>
      <c r="E10" s="6" t="s">
        <v>0</v>
      </c>
      <c r="F10" s="6" t="s">
        <v>0</v>
      </c>
      <c r="G10" s="51" t="s">
        <v>0</v>
      </c>
      <c r="H10" s="63">
        <v>4331754</v>
      </c>
      <c r="I10" s="63">
        <f t="shared" si="2"/>
        <v>0</v>
      </c>
      <c r="J10" s="63">
        <f t="shared" si="2"/>
        <v>0</v>
      </c>
      <c r="K10" s="63">
        <f t="shared" si="2"/>
        <v>0</v>
      </c>
      <c r="L10" s="63">
        <f t="shared" si="2"/>
        <v>0</v>
      </c>
      <c r="M10" s="63">
        <f t="shared" si="2"/>
        <v>4331754</v>
      </c>
    </row>
    <row r="11" spans="1:16" ht="86.85" customHeight="1">
      <c r="A11" s="10" t="s">
        <v>17</v>
      </c>
      <c r="B11" s="6" t="s">
        <v>12</v>
      </c>
      <c r="C11" s="6" t="s">
        <v>14</v>
      </c>
      <c r="D11" s="6" t="s">
        <v>18</v>
      </c>
      <c r="E11" s="6" t="s">
        <v>0</v>
      </c>
      <c r="F11" s="6" t="s">
        <v>0</v>
      </c>
      <c r="G11" s="51" t="s">
        <v>0</v>
      </c>
      <c r="H11" s="63">
        <v>4331754</v>
      </c>
      <c r="I11" s="63">
        <f t="shared" si="2"/>
        <v>0</v>
      </c>
      <c r="J11" s="63">
        <f t="shared" si="2"/>
        <v>0</v>
      </c>
      <c r="K11" s="63">
        <f t="shared" si="2"/>
        <v>0</v>
      </c>
      <c r="L11" s="63">
        <f t="shared" si="2"/>
        <v>0</v>
      </c>
      <c r="M11" s="63">
        <f t="shared" si="2"/>
        <v>4331754</v>
      </c>
    </row>
    <row r="12" spans="1:16" ht="14.45" customHeight="1">
      <c r="A12" s="11" t="s">
        <v>19</v>
      </c>
      <c r="B12" s="12" t="s">
        <v>12</v>
      </c>
      <c r="C12" s="12" t="s">
        <v>14</v>
      </c>
      <c r="D12" s="12" t="s">
        <v>20</v>
      </c>
      <c r="E12" s="12" t="s">
        <v>0</v>
      </c>
      <c r="F12" s="12" t="s">
        <v>0</v>
      </c>
      <c r="G12" s="52" t="s">
        <v>0</v>
      </c>
      <c r="H12" s="64">
        <v>4331754</v>
      </c>
      <c r="I12" s="64">
        <f t="shared" si="2"/>
        <v>0</v>
      </c>
      <c r="J12" s="64">
        <f t="shared" si="2"/>
        <v>0</v>
      </c>
      <c r="K12" s="64">
        <f t="shared" si="2"/>
        <v>0</v>
      </c>
      <c r="L12" s="64">
        <f t="shared" si="2"/>
        <v>0</v>
      </c>
      <c r="M12" s="64">
        <f t="shared" si="2"/>
        <v>4331754</v>
      </c>
    </row>
    <row r="13" spans="1:16" ht="100.9" customHeight="1">
      <c r="A13" s="10" t="s">
        <v>21</v>
      </c>
      <c r="B13" s="6" t="s">
        <v>12</v>
      </c>
      <c r="C13" s="6" t="s">
        <v>14</v>
      </c>
      <c r="D13" s="6" t="s">
        <v>20</v>
      </c>
      <c r="E13" s="6" t="s">
        <v>22</v>
      </c>
      <c r="F13" s="6" t="s">
        <v>0</v>
      </c>
      <c r="G13" s="51" t="s">
        <v>0</v>
      </c>
      <c r="H13" s="63">
        <v>4331754</v>
      </c>
      <c r="I13" s="63">
        <f t="shared" si="2"/>
        <v>0</v>
      </c>
      <c r="J13" s="63">
        <f t="shared" si="2"/>
        <v>0</v>
      </c>
      <c r="K13" s="63">
        <f t="shared" si="2"/>
        <v>0</v>
      </c>
      <c r="L13" s="63">
        <f t="shared" si="2"/>
        <v>0</v>
      </c>
      <c r="M13" s="63">
        <f t="shared" si="2"/>
        <v>4331754</v>
      </c>
    </row>
    <row r="14" spans="1:16" ht="43.35" customHeight="1">
      <c r="A14" s="10" t="s">
        <v>23</v>
      </c>
      <c r="B14" s="6" t="s">
        <v>12</v>
      </c>
      <c r="C14" s="6" t="s">
        <v>14</v>
      </c>
      <c r="D14" s="6" t="s">
        <v>20</v>
      </c>
      <c r="E14" s="6" t="s">
        <v>24</v>
      </c>
      <c r="F14" s="6" t="s">
        <v>0</v>
      </c>
      <c r="G14" s="51" t="s">
        <v>0</v>
      </c>
      <c r="H14" s="63">
        <v>4331754</v>
      </c>
      <c r="I14" s="63">
        <f t="shared" si="2"/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4331754</v>
      </c>
    </row>
    <row r="15" spans="1:16" ht="28.9" customHeight="1">
      <c r="A15" s="5" t="s">
        <v>25</v>
      </c>
      <c r="B15" s="6" t="s">
        <v>12</v>
      </c>
      <c r="C15" s="6" t="s">
        <v>14</v>
      </c>
      <c r="D15" s="6" t="s">
        <v>20</v>
      </c>
      <c r="E15" s="6" t="s">
        <v>26</v>
      </c>
      <c r="F15" s="6" t="s">
        <v>0</v>
      </c>
      <c r="G15" s="51" t="s">
        <v>0</v>
      </c>
      <c r="H15" s="63">
        <v>4331754</v>
      </c>
      <c r="I15" s="63">
        <f t="shared" ref="I15:L15" si="3">I16+I17</f>
        <v>0</v>
      </c>
      <c r="J15" s="63">
        <f t="shared" si="3"/>
        <v>0</v>
      </c>
      <c r="K15" s="63">
        <f t="shared" si="3"/>
        <v>0</v>
      </c>
      <c r="L15" s="63">
        <f t="shared" si="3"/>
        <v>0</v>
      </c>
      <c r="M15" s="63">
        <f>M16+M17</f>
        <v>4331754</v>
      </c>
    </row>
    <row r="16" spans="1:16" ht="57.75" customHeight="1">
      <c r="A16" s="7" t="s">
        <v>27</v>
      </c>
      <c r="B16" s="13" t="s">
        <v>12</v>
      </c>
      <c r="C16" s="13" t="s">
        <v>14</v>
      </c>
      <c r="D16" s="13" t="s">
        <v>20</v>
      </c>
      <c r="E16" s="13" t="s">
        <v>26</v>
      </c>
      <c r="F16" s="7" t="s">
        <v>28</v>
      </c>
      <c r="G16" s="49" t="s">
        <v>0</v>
      </c>
      <c r="H16" s="65">
        <v>3327000</v>
      </c>
      <c r="I16" s="65"/>
      <c r="J16" s="65"/>
      <c r="K16" s="65"/>
      <c r="L16" s="65"/>
      <c r="M16" s="65">
        <f>H16+I16+J16+K16+L16</f>
        <v>3327000</v>
      </c>
    </row>
    <row r="17" spans="1:13" ht="47.25" customHeight="1">
      <c r="A17" s="7" t="s">
        <v>29</v>
      </c>
      <c r="B17" s="13" t="s">
        <v>12</v>
      </c>
      <c r="C17" s="13" t="s">
        <v>14</v>
      </c>
      <c r="D17" s="13" t="s">
        <v>20</v>
      </c>
      <c r="E17" s="13" t="s">
        <v>26</v>
      </c>
      <c r="F17" s="7" t="s">
        <v>30</v>
      </c>
      <c r="G17" s="49" t="s">
        <v>0</v>
      </c>
      <c r="H17" s="65">
        <v>1004754</v>
      </c>
      <c r="I17" s="65"/>
      <c r="J17" s="65"/>
      <c r="K17" s="65"/>
      <c r="L17" s="65"/>
      <c r="M17" s="65">
        <f>H17+I17+J17+K17+L17</f>
        <v>1004754</v>
      </c>
    </row>
    <row r="18" spans="1:13" ht="72.599999999999994" customHeight="1">
      <c r="A18" s="8" t="s">
        <v>31</v>
      </c>
      <c r="B18" s="6" t="s">
        <v>12</v>
      </c>
      <c r="C18" s="6" t="s">
        <v>32</v>
      </c>
      <c r="D18" s="6" t="s">
        <v>0</v>
      </c>
      <c r="E18" s="6" t="s">
        <v>0</v>
      </c>
      <c r="F18" s="6" t="s">
        <v>0</v>
      </c>
      <c r="G18" s="51" t="s">
        <v>0</v>
      </c>
      <c r="H18" s="63">
        <v>250758</v>
      </c>
      <c r="I18" s="63">
        <f t="shared" ref="I18:M22" si="4">I19</f>
        <v>0</v>
      </c>
      <c r="J18" s="63">
        <f t="shared" si="4"/>
        <v>0</v>
      </c>
      <c r="K18" s="63">
        <f t="shared" si="4"/>
        <v>0</v>
      </c>
      <c r="L18" s="63">
        <f t="shared" si="4"/>
        <v>0</v>
      </c>
      <c r="M18" s="63">
        <f t="shared" si="4"/>
        <v>250758</v>
      </c>
    </row>
    <row r="19" spans="1:13" ht="14.45" customHeight="1">
      <c r="A19" s="10" t="s">
        <v>15</v>
      </c>
      <c r="B19" s="6" t="s">
        <v>12</v>
      </c>
      <c r="C19" s="6" t="s">
        <v>32</v>
      </c>
      <c r="D19" s="6" t="s">
        <v>16</v>
      </c>
      <c r="E19" s="6" t="s">
        <v>0</v>
      </c>
      <c r="F19" s="6" t="s">
        <v>0</v>
      </c>
      <c r="G19" s="51" t="s">
        <v>0</v>
      </c>
      <c r="H19" s="63">
        <v>250758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250758</v>
      </c>
    </row>
    <row r="20" spans="1:13" ht="86.85" customHeight="1">
      <c r="A20" s="10" t="s">
        <v>17</v>
      </c>
      <c r="B20" s="6" t="s">
        <v>12</v>
      </c>
      <c r="C20" s="6" t="s">
        <v>32</v>
      </c>
      <c r="D20" s="6" t="s">
        <v>18</v>
      </c>
      <c r="E20" s="6" t="s">
        <v>0</v>
      </c>
      <c r="F20" s="6" t="s">
        <v>0</v>
      </c>
      <c r="G20" s="51" t="s">
        <v>0</v>
      </c>
      <c r="H20" s="63">
        <v>250758</v>
      </c>
      <c r="I20" s="63">
        <f t="shared" si="4"/>
        <v>0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250758</v>
      </c>
    </row>
    <row r="21" spans="1:13" ht="28.9" customHeight="1">
      <c r="A21" s="11" t="s">
        <v>33</v>
      </c>
      <c r="B21" s="12" t="s">
        <v>12</v>
      </c>
      <c r="C21" s="12" t="s">
        <v>32</v>
      </c>
      <c r="D21" s="12" t="s">
        <v>34</v>
      </c>
      <c r="E21" s="12" t="s">
        <v>0</v>
      </c>
      <c r="F21" s="12" t="s">
        <v>0</v>
      </c>
      <c r="G21" s="52" t="s">
        <v>0</v>
      </c>
      <c r="H21" s="64">
        <v>250758</v>
      </c>
      <c r="I21" s="64">
        <f t="shared" si="4"/>
        <v>0</v>
      </c>
      <c r="J21" s="64">
        <f t="shared" si="4"/>
        <v>0</v>
      </c>
      <c r="K21" s="64">
        <f t="shared" si="4"/>
        <v>0</v>
      </c>
      <c r="L21" s="64">
        <f t="shared" si="4"/>
        <v>0</v>
      </c>
      <c r="M21" s="64">
        <f t="shared" si="4"/>
        <v>250758</v>
      </c>
    </row>
    <row r="22" spans="1:13" ht="43.35" customHeight="1">
      <c r="A22" s="10" t="s">
        <v>35</v>
      </c>
      <c r="B22" s="6" t="s">
        <v>12</v>
      </c>
      <c r="C22" s="6" t="s">
        <v>32</v>
      </c>
      <c r="D22" s="6" t="s">
        <v>34</v>
      </c>
      <c r="E22" s="6" t="s">
        <v>36</v>
      </c>
      <c r="F22" s="6" t="s">
        <v>0</v>
      </c>
      <c r="G22" s="51" t="s">
        <v>0</v>
      </c>
      <c r="H22" s="63">
        <v>250758</v>
      </c>
      <c r="I22" s="63">
        <f t="shared" si="4"/>
        <v>0</v>
      </c>
      <c r="J22" s="63">
        <f t="shared" si="4"/>
        <v>0</v>
      </c>
      <c r="K22" s="63">
        <f t="shared" si="4"/>
        <v>0</v>
      </c>
      <c r="L22" s="63">
        <f t="shared" si="4"/>
        <v>0</v>
      </c>
      <c r="M22" s="63">
        <f t="shared" si="4"/>
        <v>250758</v>
      </c>
    </row>
    <row r="23" spans="1:13" ht="43.35" customHeight="1">
      <c r="A23" s="10" t="s">
        <v>37</v>
      </c>
      <c r="B23" s="6" t="s">
        <v>12</v>
      </c>
      <c r="C23" s="6" t="s">
        <v>32</v>
      </c>
      <c r="D23" s="6" t="s">
        <v>34</v>
      </c>
      <c r="E23" s="6" t="s">
        <v>38</v>
      </c>
      <c r="F23" s="6" t="s">
        <v>0</v>
      </c>
      <c r="G23" s="51" t="s">
        <v>0</v>
      </c>
      <c r="H23" s="63">
        <v>250758</v>
      </c>
      <c r="I23" s="63">
        <f>I25+I24</f>
        <v>0</v>
      </c>
      <c r="J23" s="63">
        <f t="shared" ref="J23:M23" si="5">J25+J24</f>
        <v>0</v>
      </c>
      <c r="K23" s="63">
        <f t="shared" si="5"/>
        <v>0</v>
      </c>
      <c r="L23" s="63">
        <f t="shared" si="5"/>
        <v>0</v>
      </c>
      <c r="M23" s="63">
        <f t="shared" si="5"/>
        <v>250758</v>
      </c>
    </row>
    <row r="24" spans="1:13" ht="43.35" customHeight="1">
      <c r="A24" s="10"/>
      <c r="B24" s="27" t="s">
        <v>12</v>
      </c>
      <c r="C24" s="27" t="s">
        <v>32</v>
      </c>
      <c r="D24" s="27" t="s">
        <v>34</v>
      </c>
      <c r="E24" s="27">
        <v>242</v>
      </c>
      <c r="F24" s="27">
        <v>340</v>
      </c>
      <c r="G24" s="53">
        <v>1123</v>
      </c>
      <c r="H24" s="63">
        <v>15260</v>
      </c>
      <c r="I24" s="63"/>
      <c r="J24" s="63"/>
      <c r="K24" s="63"/>
      <c r="L24" s="66"/>
      <c r="M24" s="66">
        <f>H24+I24+J24+K24+L24</f>
        <v>15260</v>
      </c>
    </row>
    <row r="25" spans="1:13" ht="43.35" customHeight="1">
      <c r="A25" s="5" t="s">
        <v>39</v>
      </c>
      <c r="B25" s="6" t="s">
        <v>12</v>
      </c>
      <c r="C25" s="6" t="s">
        <v>32</v>
      </c>
      <c r="D25" s="6" t="s">
        <v>34</v>
      </c>
      <c r="E25" s="6" t="s">
        <v>40</v>
      </c>
      <c r="F25" s="6" t="s">
        <v>0</v>
      </c>
      <c r="G25" s="51" t="s">
        <v>0</v>
      </c>
      <c r="H25" s="63">
        <v>235498</v>
      </c>
      <c r="I25" s="63">
        <f t="shared" ref="I25:L25" si="6">I26+I28</f>
        <v>0</v>
      </c>
      <c r="J25" s="63">
        <f t="shared" si="6"/>
        <v>0</v>
      </c>
      <c r="K25" s="63">
        <f t="shared" si="6"/>
        <v>0</v>
      </c>
      <c r="L25" s="63">
        <f t="shared" si="6"/>
        <v>0</v>
      </c>
      <c r="M25" s="63">
        <f>M26+M28</f>
        <v>235498</v>
      </c>
    </row>
    <row r="26" spans="1:13" ht="14.45" customHeight="1">
      <c r="A26" s="7" t="s">
        <v>41</v>
      </c>
      <c r="B26" s="13" t="s">
        <v>12</v>
      </c>
      <c r="C26" s="13" t="s">
        <v>32</v>
      </c>
      <c r="D26" s="13" t="s">
        <v>34</v>
      </c>
      <c r="E26" s="13" t="s">
        <v>40</v>
      </c>
      <c r="F26" s="13">
        <v>296</v>
      </c>
      <c r="G26" s="49" t="s">
        <v>0</v>
      </c>
      <c r="H26" s="65">
        <f>H27</f>
        <v>190123</v>
      </c>
      <c r="I26" s="65">
        <f t="shared" ref="I26:L26" si="7">I27</f>
        <v>0</v>
      </c>
      <c r="J26" s="65">
        <f t="shared" si="7"/>
        <v>0</v>
      </c>
      <c r="K26" s="65">
        <f t="shared" si="7"/>
        <v>0</v>
      </c>
      <c r="L26" s="65">
        <f t="shared" si="7"/>
        <v>0</v>
      </c>
      <c r="M26" s="65">
        <f>M27</f>
        <v>190123</v>
      </c>
    </row>
    <row r="27" spans="1:13" ht="57.6" customHeight="1">
      <c r="A27" s="7" t="s">
        <v>43</v>
      </c>
      <c r="B27" s="13" t="s">
        <v>12</v>
      </c>
      <c r="C27" s="13" t="s">
        <v>32</v>
      </c>
      <c r="D27" s="13" t="s">
        <v>34</v>
      </c>
      <c r="E27" s="13" t="s">
        <v>40</v>
      </c>
      <c r="F27" s="13">
        <v>296</v>
      </c>
      <c r="G27" s="49" t="s">
        <v>44</v>
      </c>
      <c r="H27" s="65">
        <f>171575+18548</f>
        <v>190123</v>
      </c>
      <c r="I27" s="65"/>
      <c r="J27" s="65"/>
      <c r="K27" s="65"/>
      <c r="L27" s="65"/>
      <c r="M27" s="65">
        <f>H27+I27+J27+K27+L27</f>
        <v>190123</v>
      </c>
    </row>
    <row r="28" spans="1:13" ht="14.45" customHeight="1">
      <c r="A28" s="7" t="s">
        <v>45</v>
      </c>
      <c r="B28" s="13" t="s">
        <v>12</v>
      </c>
      <c r="C28" s="13" t="s">
        <v>32</v>
      </c>
      <c r="D28" s="13" t="s">
        <v>34</v>
      </c>
      <c r="E28" s="13" t="s">
        <v>40</v>
      </c>
      <c r="F28" s="7" t="s">
        <v>46</v>
      </c>
      <c r="G28" s="49" t="s">
        <v>0</v>
      </c>
      <c r="H28" s="65">
        <f>H29+H30</f>
        <v>45375</v>
      </c>
      <c r="I28" s="65">
        <f t="shared" ref="I28:L28" si="8">I29+I30</f>
        <v>0</v>
      </c>
      <c r="J28" s="65">
        <f t="shared" si="8"/>
        <v>0</v>
      </c>
      <c r="K28" s="65">
        <f t="shared" si="8"/>
        <v>0</v>
      </c>
      <c r="L28" s="65">
        <f t="shared" si="8"/>
        <v>0</v>
      </c>
      <c r="M28" s="65">
        <f>M29+M30</f>
        <v>45375</v>
      </c>
    </row>
    <row r="29" spans="1:13" ht="14.45" customHeight="1">
      <c r="A29" s="7" t="s">
        <v>47</v>
      </c>
      <c r="B29" s="13" t="s">
        <v>12</v>
      </c>
      <c r="C29" s="13" t="s">
        <v>32</v>
      </c>
      <c r="D29" s="13" t="s">
        <v>34</v>
      </c>
      <c r="E29" s="13" t="s">
        <v>40</v>
      </c>
      <c r="F29" s="7" t="s">
        <v>46</v>
      </c>
      <c r="G29" s="49" t="s">
        <v>48</v>
      </c>
      <c r="H29" s="65">
        <v>24000</v>
      </c>
      <c r="I29" s="65"/>
      <c r="J29" s="65"/>
      <c r="K29" s="65"/>
      <c r="L29" s="65"/>
      <c r="M29" s="65">
        <f>H29+I29+J29+K29+L29</f>
        <v>24000</v>
      </c>
    </row>
    <row r="30" spans="1:13" ht="14.45" customHeight="1">
      <c r="A30" s="17" t="s">
        <v>82</v>
      </c>
      <c r="B30" s="13" t="s">
        <v>12</v>
      </c>
      <c r="C30" s="13" t="s">
        <v>32</v>
      </c>
      <c r="D30" s="13" t="s">
        <v>34</v>
      </c>
      <c r="E30" s="13" t="s">
        <v>40</v>
      </c>
      <c r="F30" s="7" t="s">
        <v>46</v>
      </c>
      <c r="G30" s="49">
        <v>1123</v>
      </c>
      <c r="H30" s="65">
        <f>39923-18548</f>
        <v>21375</v>
      </c>
      <c r="I30" s="65"/>
      <c r="J30" s="65"/>
      <c r="K30" s="65"/>
      <c r="L30" s="65"/>
      <c r="M30" s="65">
        <f>H30+I30+J30+K30+L30</f>
        <v>21375</v>
      </c>
    </row>
    <row r="31" spans="1:13" ht="86.85" customHeight="1">
      <c r="A31" s="8" t="s">
        <v>49</v>
      </c>
      <c r="B31" s="6" t="s">
        <v>12</v>
      </c>
      <c r="C31" s="6" t="s">
        <v>50</v>
      </c>
      <c r="D31" s="6" t="s">
        <v>0</v>
      </c>
      <c r="E31" s="6" t="s">
        <v>0</v>
      </c>
      <c r="F31" s="6" t="s">
        <v>0</v>
      </c>
      <c r="G31" s="51" t="s">
        <v>0</v>
      </c>
      <c r="H31" s="63">
        <f>H32+H40</f>
        <v>87920702</v>
      </c>
      <c r="I31" s="63">
        <f t="shared" ref="I31:L31" si="9">I32+I40</f>
        <v>0</v>
      </c>
      <c r="J31" s="63">
        <f t="shared" si="9"/>
        <v>0</v>
      </c>
      <c r="K31" s="63">
        <f t="shared" si="9"/>
        <v>0</v>
      </c>
      <c r="L31" s="63">
        <f t="shared" si="9"/>
        <v>0</v>
      </c>
      <c r="M31" s="63">
        <f>M32+M40</f>
        <v>87920702</v>
      </c>
    </row>
    <row r="32" spans="1:13" ht="43.35" customHeight="1">
      <c r="A32" s="10" t="s">
        <v>51</v>
      </c>
      <c r="B32" s="6" t="s">
        <v>12</v>
      </c>
      <c r="C32" s="6" t="s">
        <v>50</v>
      </c>
      <c r="D32" s="6" t="s">
        <v>337</v>
      </c>
      <c r="E32" s="6" t="s">
        <v>0</v>
      </c>
      <c r="F32" s="6" t="s">
        <v>0</v>
      </c>
      <c r="G32" s="51" t="s">
        <v>0</v>
      </c>
      <c r="H32" s="63">
        <v>300000</v>
      </c>
      <c r="I32" s="63">
        <f t="shared" ref="I32:M38" si="10">I33</f>
        <v>0</v>
      </c>
      <c r="J32" s="63">
        <f t="shared" si="10"/>
        <v>0</v>
      </c>
      <c r="K32" s="63">
        <f t="shared" si="10"/>
        <v>0</v>
      </c>
      <c r="L32" s="63">
        <f t="shared" si="10"/>
        <v>0</v>
      </c>
      <c r="M32" s="63">
        <f t="shared" si="10"/>
        <v>300000</v>
      </c>
    </row>
    <row r="33" spans="1:13" ht="28.9" customHeight="1">
      <c r="A33" s="10" t="s">
        <v>52</v>
      </c>
      <c r="B33" s="6" t="s">
        <v>12</v>
      </c>
      <c r="C33" s="6" t="s">
        <v>50</v>
      </c>
      <c r="D33" s="6" t="s">
        <v>337</v>
      </c>
      <c r="E33" s="6" t="s">
        <v>0</v>
      </c>
      <c r="F33" s="6" t="s">
        <v>0</v>
      </c>
      <c r="G33" s="51" t="s">
        <v>0</v>
      </c>
      <c r="H33" s="63">
        <v>300000</v>
      </c>
      <c r="I33" s="63">
        <f t="shared" si="10"/>
        <v>0</v>
      </c>
      <c r="J33" s="63">
        <f t="shared" si="10"/>
        <v>0</v>
      </c>
      <c r="K33" s="63">
        <f t="shared" si="10"/>
        <v>0</v>
      </c>
      <c r="L33" s="63">
        <f t="shared" si="10"/>
        <v>0</v>
      </c>
      <c r="M33" s="63">
        <f t="shared" si="10"/>
        <v>300000</v>
      </c>
    </row>
    <row r="34" spans="1:13" ht="57.6" customHeight="1">
      <c r="A34" s="11" t="s">
        <v>53</v>
      </c>
      <c r="B34" s="12" t="s">
        <v>12</v>
      </c>
      <c r="C34" s="12" t="s">
        <v>50</v>
      </c>
      <c r="D34" s="27" t="s">
        <v>336</v>
      </c>
      <c r="E34" s="12" t="s">
        <v>0</v>
      </c>
      <c r="F34" s="12" t="s">
        <v>0</v>
      </c>
      <c r="G34" s="52" t="s">
        <v>0</v>
      </c>
      <c r="H34" s="64">
        <v>300000</v>
      </c>
      <c r="I34" s="64">
        <f t="shared" si="10"/>
        <v>0</v>
      </c>
      <c r="J34" s="64">
        <f t="shared" si="10"/>
        <v>0</v>
      </c>
      <c r="K34" s="64">
        <f t="shared" si="10"/>
        <v>0</v>
      </c>
      <c r="L34" s="64">
        <f t="shared" si="10"/>
        <v>0</v>
      </c>
      <c r="M34" s="64">
        <f t="shared" si="10"/>
        <v>300000</v>
      </c>
    </row>
    <row r="35" spans="1:13" ht="43.35" customHeight="1">
      <c r="A35" s="10" t="s">
        <v>35</v>
      </c>
      <c r="B35" s="6" t="s">
        <v>12</v>
      </c>
      <c r="C35" s="6" t="s">
        <v>50</v>
      </c>
      <c r="D35" s="27" t="s">
        <v>336</v>
      </c>
      <c r="E35" s="6" t="s">
        <v>36</v>
      </c>
      <c r="F35" s="6" t="s">
        <v>0</v>
      </c>
      <c r="G35" s="51" t="s">
        <v>0</v>
      </c>
      <c r="H35" s="63">
        <v>300000</v>
      </c>
      <c r="I35" s="63">
        <f t="shared" si="10"/>
        <v>0</v>
      </c>
      <c r="J35" s="63">
        <f t="shared" si="10"/>
        <v>0</v>
      </c>
      <c r="K35" s="63">
        <f t="shared" si="10"/>
        <v>0</v>
      </c>
      <c r="L35" s="63">
        <f t="shared" si="10"/>
        <v>0</v>
      </c>
      <c r="M35" s="63">
        <f t="shared" si="10"/>
        <v>300000</v>
      </c>
    </row>
    <row r="36" spans="1:13" ht="43.35" customHeight="1">
      <c r="A36" s="10" t="s">
        <v>37</v>
      </c>
      <c r="B36" s="6" t="s">
        <v>12</v>
      </c>
      <c r="C36" s="6" t="s">
        <v>50</v>
      </c>
      <c r="D36" s="27" t="s">
        <v>336</v>
      </c>
      <c r="E36" s="6" t="s">
        <v>38</v>
      </c>
      <c r="F36" s="6" t="s">
        <v>0</v>
      </c>
      <c r="G36" s="51" t="s">
        <v>0</v>
      </c>
      <c r="H36" s="63">
        <v>300000</v>
      </c>
      <c r="I36" s="63">
        <f t="shared" si="10"/>
        <v>0</v>
      </c>
      <c r="J36" s="63">
        <f t="shared" si="10"/>
        <v>0</v>
      </c>
      <c r="K36" s="63">
        <f t="shared" si="10"/>
        <v>0</v>
      </c>
      <c r="L36" s="63">
        <f t="shared" si="10"/>
        <v>0</v>
      </c>
      <c r="M36" s="63">
        <f t="shared" si="10"/>
        <v>300000</v>
      </c>
    </row>
    <row r="37" spans="1:13" ht="43.35" customHeight="1">
      <c r="A37" s="5" t="s">
        <v>39</v>
      </c>
      <c r="B37" s="6" t="s">
        <v>12</v>
      </c>
      <c r="C37" s="6" t="s">
        <v>50</v>
      </c>
      <c r="D37" s="27" t="s">
        <v>336</v>
      </c>
      <c r="E37" s="6" t="s">
        <v>40</v>
      </c>
      <c r="F37" s="6" t="s">
        <v>0</v>
      </c>
      <c r="G37" s="51" t="s">
        <v>0</v>
      </c>
      <c r="H37" s="63">
        <v>300000</v>
      </c>
      <c r="I37" s="63">
        <f t="shared" si="10"/>
        <v>0</v>
      </c>
      <c r="J37" s="63">
        <f t="shared" si="10"/>
        <v>0</v>
      </c>
      <c r="K37" s="63">
        <f t="shared" si="10"/>
        <v>0</v>
      </c>
      <c r="L37" s="63">
        <f t="shared" si="10"/>
        <v>0</v>
      </c>
      <c r="M37" s="63">
        <f t="shared" si="10"/>
        <v>300000</v>
      </c>
    </row>
    <row r="38" spans="1:13" ht="14.45" customHeight="1">
      <c r="A38" s="7" t="s">
        <v>54</v>
      </c>
      <c r="B38" s="13" t="s">
        <v>12</v>
      </c>
      <c r="C38" s="13" t="s">
        <v>50</v>
      </c>
      <c r="D38" s="27" t="s">
        <v>336</v>
      </c>
      <c r="E38" s="13" t="s">
        <v>40</v>
      </c>
      <c r="F38" s="7" t="s">
        <v>55</v>
      </c>
      <c r="G38" s="49" t="s">
        <v>0</v>
      </c>
      <c r="H38" s="65">
        <v>300000</v>
      </c>
      <c r="I38" s="65">
        <f t="shared" si="10"/>
        <v>0</v>
      </c>
      <c r="J38" s="65">
        <f t="shared" si="10"/>
        <v>0</v>
      </c>
      <c r="K38" s="65">
        <f t="shared" si="10"/>
        <v>0</v>
      </c>
      <c r="L38" s="65">
        <f t="shared" si="10"/>
        <v>0</v>
      </c>
      <c r="M38" s="65">
        <f t="shared" si="10"/>
        <v>300000</v>
      </c>
    </row>
    <row r="39" spans="1:13" ht="58.5" customHeight="1">
      <c r="A39" s="7" t="s">
        <v>56</v>
      </c>
      <c r="B39" s="13" t="s">
        <v>12</v>
      </c>
      <c r="C39" s="13" t="s">
        <v>50</v>
      </c>
      <c r="D39" s="27" t="s">
        <v>336</v>
      </c>
      <c r="E39" s="13" t="s">
        <v>40</v>
      </c>
      <c r="F39" s="7" t="s">
        <v>55</v>
      </c>
      <c r="G39" s="49" t="s">
        <v>57</v>
      </c>
      <c r="H39" s="65">
        <v>300000</v>
      </c>
      <c r="I39" s="65"/>
      <c r="J39" s="65"/>
      <c r="K39" s="65"/>
      <c r="L39" s="65"/>
      <c r="M39" s="65">
        <f>H39+I39+J39+K39+L39</f>
        <v>300000</v>
      </c>
    </row>
    <row r="40" spans="1:13" ht="14.45" customHeight="1">
      <c r="A40" s="10" t="s">
        <v>15</v>
      </c>
      <c r="B40" s="6" t="s">
        <v>12</v>
      </c>
      <c r="C40" s="6" t="s">
        <v>50</v>
      </c>
      <c r="D40" s="6" t="s">
        <v>16</v>
      </c>
      <c r="E40" s="6" t="s">
        <v>0</v>
      </c>
      <c r="F40" s="6" t="s">
        <v>0</v>
      </c>
      <c r="G40" s="51" t="s">
        <v>0</v>
      </c>
      <c r="H40" s="63">
        <f t="shared" ref="H40:M41" si="11">H41</f>
        <v>87620702</v>
      </c>
      <c r="I40" s="63">
        <f t="shared" si="11"/>
        <v>0</v>
      </c>
      <c r="J40" s="63">
        <f t="shared" si="11"/>
        <v>0</v>
      </c>
      <c r="K40" s="63">
        <f t="shared" si="11"/>
        <v>0</v>
      </c>
      <c r="L40" s="63">
        <f t="shared" si="11"/>
        <v>0</v>
      </c>
      <c r="M40" s="63">
        <f t="shared" si="11"/>
        <v>87620702</v>
      </c>
    </row>
    <row r="41" spans="1:13" ht="86.85" customHeight="1">
      <c r="A41" s="10" t="s">
        <v>17</v>
      </c>
      <c r="B41" s="6" t="s">
        <v>12</v>
      </c>
      <c r="C41" s="6" t="s">
        <v>50</v>
      </c>
      <c r="D41" s="6" t="s">
        <v>18</v>
      </c>
      <c r="E41" s="6" t="s">
        <v>0</v>
      </c>
      <c r="F41" s="6" t="s">
        <v>0</v>
      </c>
      <c r="G41" s="51" t="s">
        <v>0</v>
      </c>
      <c r="H41" s="63">
        <f t="shared" si="11"/>
        <v>87620702</v>
      </c>
      <c r="I41" s="63">
        <f t="shared" si="11"/>
        <v>0</v>
      </c>
      <c r="J41" s="63">
        <f t="shared" si="11"/>
        <v>0</v>
      </c>
      <c r="K41" s="63">
        <f t="shared" si="11"/>
        <v>0</v>
      </c>
      <c r="L41" s="63">
        <f t="shared" si="11"/>
        <v>0</v>
      </c>
      <c r="M41" s="63">
        <f t="shared" si="11"/>
        <v>87620702</v>
      </c>
    </row>
    <row r="42" spans="1:13" ht="28.9" customHeight="1">
      <c r="A42" s="11" t="s">
        <v>33</v>
      </c>
      <c r="B42" s="12" t="s">
        <v>12</v>
      </c>
      <c r="C42" s="12" t="s">
        <v>50</v>
      </c>
      <c r="D42" s="12" t="s">
        <v>34</v>
      </c>
      <c r="E42" s="12" t="s">
        <v>0</v>
      </c>
      <c r="F42" s="12" t="s">
        <v>0</v>
      </c>
      <c r="G42" s="52" t="s">
        <v>0</v>
      </c>
      <c r="H42" s="64">
        <f>H43+H53+H92</f>
        <v>87620702</v>
      </c>
      <c r="I42" s="64">
        <f t="shared" ref="I42:L42" si="12">I43+I53+I92</f>
        <v>0</v>
      </c>
      <c r="J42" s="64">
        <f t="shared" si="12"/>
        <v>0</v>
      </c>
      <c r="K42" s="64">
        <f t="shared" si="12"/>
        <v>0</v>
      </c>
      <c r="L42" s="64">
        <f t="shared" si="12"/>
        <v>0</v>
      </c>
      <c r="M42" s="64">
        <f>M43+M53+M92</f>
        <v>87620702</v>
      </c>
    </row>
    <row r="43" spans="1:13" ht="100.9" customHeight="1">
      <c r="A43" s="10" t="s">
        <v>21</v>
      </c>
      <c r="B43" s="6" t="s">
        <v>12</v>
      </c>
      <c r="C43" s="6" t="s">
        <v>50</v>
      </c>
      <c r="D43" s="6" t="s">
        <v>34</v>
      </c>
      <c r="E43" s="6" t="s">
        <v>22</v>
      </c>
      <c r="F43" s="6" t="s">
        <v>0</v>
      </c>
      <c r="G43" s="51" t="s">
        <v>0</v>
      </c>
      <c r="H43" s="63">
        <f>H44</f>
        <v>76960229</v>
      </c>
      <c r="I43" s="63">
        <f t="shared" ref="I43:L43" si="13">I44</f>
        <v>0</v>
      </c>
      <c r="J43" s="63">
        <f t="shared" si="13"/>
        <v>0</v>
      </c>
      <c r="K43" s="63">
        <f t="shared" si="13"/>
        <v>0</v>
      </c>
      <c r="L43" s="63">
        <f t="shared" si="13"/>
        <v>0</v>
      </c>
      <c r="M43" s="63">
        <f>M44</f>
        <v>76960229</v>
      </c>
    </row>
    <row r="44" spans="1:13" ht="43.35" customHeight="1">
      <c r="A44" s="10" t="s">
        <v>23</v>
      </c>
      <c r="B44" s="6" t="s">
        <v>12</v>
      </c>
      <c r="C44" s="6" t="s">
        <v>50</v>
      </c>
      <c r="D44" s="6" t="s">
        <v>34</v>
      </c>
      <c r="E44" s="6" t="s">
        <v>24</v>
      </c>
      <c r="F44" s="6" t="s">
        <v>0</v>
      </c>
      <c r="G44" s="51" t="s">
        <v>0</v>
      </c>
      <c r="H44" s="63">
        <f>H45+H48</f>
        <v>76960229</v>
      </c>
      <c r="I44" s="63">
        <f t="shared" ref="I44:L44" si="14">I45+I48</f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>M45+M48</f>
        <v>76960229</v>
      </c>
    </row>
    <row r="45" spans="1:13" ht="28.9" customHeight="1">
      <c r="A45" s="5" t="s">
        <v>25</v>
      </c>
      <c r="B45" s="6" t="s">
        <v>12</v>
      </c>
      <c r="C45" s="6" t="s">
        <v>50</v>
      </c>
      <c r="D45" s="6" t="s">
        <v>34</v>
      </c>
      <c r="E45" s="6" t="s">
        <v>26</v>
      </c>
      <c r="F45" s="6" t="s">
        <v>0</v>
      </c>
      <c r="G45" s="51" t="s">
        <v>0</v>
      </c>
      <c r="H45" s="63">
        <v>72863022</v>
      </c>
      <c r="I45" s="63">
        <f t="shared" ref="I45:L45" si="15">I46+I47</f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>M46+M47</f>
        <v>72863022</v>
      </c>
    </row>
    <row r="46" spans="1:13" ht="14.45" customHeight="1">
      <c r="A46" s="7" t="s">
        <v>27</v>
      </c>
      <c r="B46" s="13" t="s">
        <v>12</v>
      </c>
      <c r="C46" s="13" t="s">
        <v>50</v>
      </c>
      <c r="D46" s="13" t="s">
        <v>34</v>
      </c>
      <c r="E46" s="13" t="s">
        <v>26</v>
      </c>
      <c r="F46" s="7" t="s">
        <v>28</v>
      </c>
      <c r="G46" s="49" t="s">
        <v>0</v>
      </c>
      <c r="H46" s="65">
        <v>55233075</v>
      </c>
      <c r="I46" s="65"/>
      <c r="J46" s="65"/>
      <c r="K46" s="65"/>
      <c r="L46" s="65"/>
      <c r="M46" s="65">
        <f>H46+I46+J46+K46+L46</f>
        <v>55233075</v>
      </c>
    </row>
    <row r="47" spans="1:13" ht="32.25" customHeight="1">
      <c r="A47" s="7" t="s">
        <v>29</v>
      </c>
      <c r="B47" s="13" t="s">
        <v>12</v>
      </c>
      <c r="C47" s="13" t="s">
        <v>50</v>
      </c>
      <c r="D47" s="13" t="s">
        <v>34</v>
      </c>
      <c r="E47" s="13" t="s">
        <v>26</v>
      </c>
      <c r="F47" s="7" t="s">
        <v>30</v>
      </c>
      <c r="G47" s="49" t="s">
        <v>0</v>
      </c>
      <c r="H47" s="65">
        <v>17629947</v>
      </c>
      <c r="I47" s="65"/>
      <c r="J47" s="65"/>
      <c r="K47" s="65"/>
      <c r="L47" s="65"/>
      <c r="M47" s="65">
        <f>H47+I47+J47+K47+L47</f>
        <v>17629947</v>
      </c>
    </row>
    <row r="48" spans="1:13" ht="57.6" customHeight="1">
      <c r="A48" s="5" t="s">
        <v>58</v>
      </c>
      <c r="B48" s="6" t="s">
        <v>12</v>
      </c>
      <c r="C48" s="6" t="s">
        <v>50</v>
      </c>
      <c r="D48" s="6" t="s">
        <v>34</v>
      </c>
      <c r="E48" s="6" t="s">
        <v>59</v>
      </c>
      <c r="F48" s="6" t="s">
        <v>0</v>
      </c>
      <c r="G48" s="51" t="s">
        <v>0</v>
      </c>
      <c r="H48" s="63">
        <f>H49</f>
        <v>4097207</v>
      </c>
      <c r="I48" s="63">
        <f t="shared" ref="I48:L48" si="16">I49</f>
        <v>0</v>
      </c>
      <c r="J48" s="63">
        <f t="shared" si="16"/>
        <v>0</v>
      </c>
      <c r="K48" s="63">
        <f t="shared" si="16"/>
        <v>0</v>
      </c>
      <c r="L48" s="63">
        <f t="shared" si="16"/>
        <v>0</v>
      </c>
      <c r="M48" s="63">
        <f>M49</f>
        <v>4097207</v>
      </c>
    </row>
    <row r="49" spans="1:13" ht="14.45" customHeight="1">
      <c r="A49" s="7" t="s">
        <v>60</v>
      </c>
      <c r="B49" s="13" t="s">
        <v>12</v>
      </c>
      <c r="C49" s="13" t="s">
        <v>50</v>
      </c>
      <c r="D49" s="13" t="s">
        <v>34</v>
      </c>
      <c r="E49" s="13" t="s">
        <v>59</v>
      </c>
      <c r="F49" s="7" t="s">
        <v>61</v>
      </c>
      <c r="G49" s="49" t="s">
        <v>0</v>
      </c>
      <c r="H49" s="65">
        <f>H50+H51+H52</f>
        <v>4097207</v>
      </c>
      <c r="I49" s="65">
        <f t="shared" ref="I49:L49" si="17">I50+I51+I52</f>
        <v>0</v>
      </c>
      <c r="J49" s="65">
        <f t="shared" si="17"/>
        <v>0</v>
      </c>
      <c r="K49" s="65">
        <f t="shared" si="17"/>
        <v>0</v>
      </c>
      <c r="L49" s="65">
        <f t="shared" si="17"/>
        <v>0</v>
      </c>
      <c r="M49" s="65">
        <f>M50+M51+M52</f>
        <v>4097207</v>
      </c>
    </row>
    <row r="50" spans="1:13" ht="68.25" customHeight="1">
      <c r="A50" s="7" t="s">
        <v>62</v>
      </c>
      <c r="B50" s="13" t="s">
        <v>12</v>
      </c>
      <c r="C50" s="13" t="s">
        <v>50</v>
      </c>
      <c r="D50" s="13" t="s">
        <v>34</v>
      </c>
      <c r="E50" s="13" t="s">
        <v>59</v>
      </c>
      <c r="F50" s="7" t="s">
        <v>61</v>
      </c>
      <c r="G50" s="49" t="s">
        <v>63</v>
      </c>
      <c r="H50" s="65">
        <f>2500307+300000</f>
        <v>2800307</v>
      </c>
      <c r="I50" s="65"/>
      <c r="J50" s="65"/>
      <c r="K50" s="65"/>
      <c r="L50" s="65"/>
      <c r="M50" s="65">
        <f>H50+I50+J50+K50+L50</f>
        <v>2800307</v>
      </c>
    </row>
    <row r="51" spans="1:13" ht="86.85" customHeight="1">
      <c r="A51" s="7" t="s">
        <v>64</v>
      </c>
      <c r="B51" s="13" t="s">
        <v>12</v>
      </c>
      <c r="C51" s="13" t="s">
        <v>50</v>
      </c>
      <c r="D51" s="13" t="s">
        <v>34</v>
      </c>
      <c r="E51" s="13" t="s">
        <v>59</v>
      </c>
      <c r="F51" s="7" t="s">
        <v>61</v>
      </c>
      <c r="G51" s="49" t="s">
        <v>65</v>
      </c>
      <c r="H51" s="65">
        <v>796900</v>
      </c>
      <c r="I51" s="65"/>
      <c r="J51" s="65"/>
      <c r="K51" s="65"/>
      <c r="L51" s="65"/>
      <c r="M51" s="65">
        <f>H51+I51+J51+K51+L51</f>
        <v>796900</v>
      </c>
    </row>
    <row r="52" spans="1:13" ht="14.45" customHeight="1">
      <c r="A52" s="7" t="s">
        <v>66</v>
      </c>
      <c r="B52" s="13" t="s">
        <v>12</v>
      </c>
      <c r="C52" s="13" t="s">
        <v>50</v>
      </c>
      <c r="D52" s="13" t="s">
        <v>34</v>
      </c>
      <c r="E52" s="13" t="s">
        <v>59</v>
      </c>
      <c r="F52" s="7" t="s">
        <v>61</v>
      </c>
      <c r="G52" s="49" t="s">
        <v>67</v>
      </c>
      <c r="H52" s="65">
        <f>300000+200000</f>
        <v>500000</v>
      </c>
      <c r="I52" s="65"/>
      <c r="J52" s="65"/>
      <c r="K52" s="65"/>
      <c r="L52" s="65"/>
      <c r="M52" s="65">
        <f>H52+I52+J52+K52+L52</f>
        <v>500000</v>
      </c>
    </row>
    <row r="53" spans="1:13" ht="43.35" customHeight="1">
      <c r="A53" s="10" t="s">
        <v>35</v>
      </c>
      <c r="B53" s="6" t="s">
        <v>12</v>
      </c>
      <c r="C53" s="6" t="s">
        <v>50</v>
      </c>
      <c r="D53" s="6" t="s">
        <v>34</v>
      </c>
      <c r="E53" s="6" t="s">
        <v>36</v>
      </c>
      <c r="F53" s="6" t="s">
        <v>0</v>
      </c>
      <c r="G53" s="51" t="s">
        <v>0</v>
      </c>
      <c r="H53" s="63">
        <f>H54</f>
        <v>9795073</v>
      </c>
      <c r="I53" s="63">
        <f t="shared" ref="I53:L53" si="18">I54</f>
        <v>0</v>
      </c>
      <c r="J53" s="63">
        <f t="shared" si="18"/>
        <v>0</v>
      </c>
      <c r="K53" s="63">
        <f t="shared" si="18"/>
        <v>0</v>
      </c>
      <c r="L53" s="63">
        <f t="shared" si="18"/>
        <v>0</v>
      </c>
      <c r="M53" s="63">
        <f>M54</f>
        <v>9795073</v>
      </c>
    </row>
    <row r="54" spans="1:13" ht="43.35" customHeight="1">
      <c r="A54" s="10" t="s">
        <v>37</v>
      </c>
      <c r="B54" s="6" t="s">
        <v>12</v>
      </c>
      <c r="C54" s="6" t="s">
        <v>50</v>
      </c>
      <c r="D54" s="6" t="s">
        <v>34</v>
      </c>
      <c r="E54" s="6" t="s">
        <v>38</v>
      </c>
      <c r="F54" s="6" t="s">
        <v>0</v>
      </c>
      <c r="G54" s="51" t="s">
        <v>0</v>
      </c>
      <c r="H54" s="63">
        <f>H55+H65</f>
        <v>9795073</v>
      </c>
      <c r="I54" s="63">
        <f t="shared" ref="I54:L54" si="19">I55+I65</f>
        <v>0</v>
      </c>
      <c r="J54" s="63">
        <f t="shared" si="19"/>
        <v>0</v>
      </c>
      <c r="K54" s="63">
        <f t="shared" si="19"/>
        <v>0</v>
      </c>
      <c r="L54" s="63">
        <f t="shared" si="19"/>
        <v>0</v>
      </c>
      <c r="M54" s="63">
        <f>M55+M65</f>
        <v>9795073</v>
      </c>
    </row>
    <row r="55" spans="1:13" ht="43.35" customHeight="1">
      <c r="A55" s="5" t="s">
        <v>68</v>
      </c>
      <c r="B55" s="6" t="s">
        <v>12</v>
      </c>
      <c r="C55" s="6" t="s">
        <v>50</v>
      </c>
      <c r="D55" s="6" t="s">
        <v>34</v>
      </c>
      <c r="E55" s="6" t="s">
        <v>69</v>
      </c>
      <c r="F55" s="6" t="s">
        <v>0</v>
      </c>
      <c r="G55" s="51" t="s">
        <v>0</v>
      </c>
      <c r="H55" s="63">
        <f>H56+H57+H59+H61+H63</f>
        <v>2541750</v>
      </c>
      <c r="I55" s="63">
        <f t="shared" ref="I55:L55" si="20">I56+I57+I59+I61+I63</f>
        <v>0</v>
      </c>
      <c r="J55" s="63">
        <f t="shared" si="20"/>
        <v>0</v>
      </c>
      <c r="K55" s="63">
        <f t="shared" si="20"/>
        <v>0</v>
      </c>
      <c r="L55" s="63">
        <f t="shared" si="20"/>
        <v>0</v>
      </c>
      <c r="M55" s="63">
        <f>M56+M57+M59+M61+M63</f>
        <v>2541750</v>
      </c>
    </row>
    <row r="56" spans="1:13" ht="14.45" customHeight="1">
      <c r="A56" s="7" t="s">
        <v>70</v>
      </c>
      <c r="B56" s="13" t="s">
        <v>12</v>
      </c>
      <c r="C56" s="13" t="s">
        <v>50</v>
      </c>
      <c r="D56" s="13" t="s">
        <v>34</v>
      </c>
      <c r="E56" s="13" t="s">
        <v>69</v>
      </c>
      <c r="F56" s="7" t="s">
        <v>71</v>
      </c>
      <c r="G56" s="49" t="s">
        <v>0</v>
      </c>
      <c r="H56" s="65">
        <v>926137</v>
      </c>
      <c r="I56" s="65"/>
      <c r="J56" s="65"/>
      <c r="K56" s="65"/>
      <c r="L56" s="65"/>
      <c r="M56" s="65">
        <f>H56+I56+J56+K56+L56</f>
        <v>926137</v>
      </c>
    </row>
    <row r="57" spans="1:13" ht="14.45" customHeight="1">
      <c r="A57" s="7" t="s">
        <v>72</v>
      </c>
      <c r="B57" s="13" t="s">
        <v>12</v>
      </c>
      <c r="C57" s="13" t="s">
        <v>50</v>
      </c>
      <c r="D57" s="13" t="s">
        <v>34</v>
      </c>
      <c r="E57" s="13" t="s">
        <v>69</v>
      </c>
      <c r="F57" s="7" t="s">
        <v>73</v>
      </c>
      <c r="G57" s="49" t="s">
        <v>0</v>
      </c>
      <c r="H57" s="65">
        <v>410000</v>
      </c>
      <c r="I57" s="65">
        <f t="shared" ref="I57:L57" si="21">I58</f>
        <v>0</v>
      </c>
      <c r="J57" s="65">
        <f t="shared" si="21"/>
        <v>0</v>
      </c>
      <c r="K57" s="65">
        <f t="shared" si="21"/>
        <v>0</v>
      </c>
      <c r="L57" s="65">
        <f t="shared" si="21"/>
        <v>0</v>
      </c>
      <c r="M57" s="65">
        <f>M58</f>
        <v>410000</v>
      </c>
    </row>
    <row r="58" spans="1:13" ht="28.9" customHeight="1">
      <c r="A58" s="7" t="s">
        <v>74</v>
      </c>
      <c r="B58" s="13" t="s">
        <v>12</v>
      </c>
      <c r="C58" s="13" t="s">
        <v>50</v>
      </c>
      <c r="D58" s="13" t="s">
        <v>34</v>
      </c>
      <c r="E58" s="13" t="s">
        <v>69</v>
      </c>
      <c r="F58" s="7" t="s">
        <v>73</v>
      </c>
      <c r="G58" s="49" t="s">
        <v>75</v>
      </c>
      <c r="H58" s="65">
        <v>410000</v>
      </c>
      <c r="I58" s="65"/>
      <c r="J58" s="65"/>
      <c r="K58" s="65"/>
      <c r="L58" s="65"/>
      <c r="M58" s="65">
        <f>H58+I58+J58+K58+L58</f>
        <v>410000</v>
      </c>
    </row>
    <row r="59" spans="1:13" ht="14.45" customHeight="1">
      <c r="A59" s="7" t="s">
        <v>54</v>
      </c>
      <c r="B59" s="13" t="s">
        <v>12</v>
      </c>
      <c r="C59" s="13" t="s">
        <v>50</v>
      </c>
      <c r="D59" s="13" t="s">
        <v>34</v>
      </c>
      <c r="E59" s="13" t="s">
        <v>69</v>
      </c>
      <c r="F59" s="7" t="s">
        <v>55</v>
      </c>
      <c r="G59" s="49" t="s">
        <v>0</v>
      </c>
      <c r="H59" s="65">
        <v>676321</v>
      </c>
      <c r="I59" s="65">
        <f t="shared" ref="I59:L59" si="22">I60</f>
        <v>0</v>
      </c>
      <c r="J59" s="65">
        <f t="shared" si="22"/>
        <v>0</v>
      </c>
      <c r="K59" s="65">
        <f t="shared" si="22"/>
        <v>0</v>
      </c>
      <c r="L59" s="65">
        <f t="shared" si="22"/>
        <v>0</v>
      </c>
      <c r="M59" s="65">
        <f>M60</f>
        <v>676321</v>
      </c>
    </row>
    <row r="60" spans="1:13" ht="28.9" customHeight="1">
      <c r="A60" s="7" t="s">
        <v>76</v>
      </c>
      <c r="B60" s="13" t="s">
        <v>12</v>
      </c>
      <c r="C60" s="13" t="s">
        <v>50</v>
      </c>
      <c r="D60" s="13" t="s">
        <v>34</v>
      </c>
      <c r="E60" s="13" t="s">
        <v>69</v>
      </c>
      <c r="F60" s="7" t="s">
        <v>55</v>
      </c>
      <c r="G60" s="49" t="s">
        <v>77</v>
      </c>
      <c r="H60" s="65">
        <v>676321</v>
      </c>
      <c r="I60" s="65"/>
      <c r="J60" s="65"/>
      <c r="K60" s="65"/>
      <c r="L60" s="65"/>
      <c r="M60" s="65">
        <f>H60+I60+J60+K60+L60</f>
        <v>676321</v>
      </c>
    </row>
    <row r="61" spans="1:13" ht="14.45" customHeight="1">
      <c r="A61" s="7" t="s">
        <v>78</v>
      </c>
      <c r="B61" s="13" t="s">
        <v>12</v>
      </c>
      <c r="C61" s="13" t="s">
        <v>50</v>
      </c>
      <c r="D61" s="13" t="s">
        <v>34</v>
      </c>
      <c r="E61" s="13" t="s">
        <v>69</v>
      </c>
      <c r="F61" s="7" t="s">
        <v>79</v>
      </c>
      <c r="G61" s="49" t="s">
        <v>0</v>
      </c>
      <c r="H61" s="65">
        <v>310716</v>
      </c>
      <c r="I61" s="65">
        <f t="shared" ref="I61:L61" si="23">I62</f>
        <v>0</v>
      </c>
      <c r="J61" s="65">
        <f t="shared" si="23"/>
        <v>0</v>
      </c>
      <c r="K61" s="65">
        <f t="shared" si="23"/>
        <v>0</v>
      </c>
      <c r="L61" s="65">
        <f t="shared" si="23"/>
        <v>0</v>
      </c>
      <c r="M61" s="65">
        <f>M62</f>
        <v>310716</v>
      </c>
    </row>
    <row r="62" spans="1:13" ht="28.9" customHeight="1">
      <c r="A62" s="7" t="s">
        <v>80</v>
      </c>
      <c r="B62" s="13" t="s">
        <v>12</v>
      </c>
      <c r="C62" s="13" t="s">
        <v>50</v>
      </c>
      <c r="D62" s="13" t="s">
        <v>34</v>
      </c>
      <c r="E62" s="13" t="s">
        <v>69</v>
      </c>
      <c r="F62" s="7" t="s">
        <v>79</v>
      </c>
      <c r="G62" s="49" t="s">
        <v>81</v>
      </c>
      <c r="H62" s="72">
        <v>310716</v>
      </c>
      <c r="I62" s="72"/>
      <c r="J62" s="72"/>
      <c r="K62" s="72"/>
      <c r="L62" s="72"/>
      <c r="M62" s="72">
        <f>H62+I62+J62+K62+L62</f>
        <v>310716</v>
      </c>
    </row>
    <row r="63" spans="1:13" ht="14.45" customHeight="1">
      <c r="A63" s="7" t="s">
        <v>45</v>
      </c>
      <c r="B63" s="13" t="s">
        <v>12</v>
      </c>
      <c r="C63" s="13" t="s">
        <v>50</v>
      </c>
      <c r="D63" s="13" t="s">
        <v>34</v>
      </c>
      <c r="E63" s="13" t="s">
        <v>69</v>
      </c>
      <c r="F63" s="7" t="s">
        <v>46</v>
      </c>
      <c r="G63" s="49" t="s">
        <v>0</v>
      </c>
      <c r="H63" s="65">
        <v>218576</v>
      </c>
      <c r="I63" s="65">
        <f t="shared" ref="I63:L63" si="24">I64</f>
        <v>0</v>
      </c>
      <c r="J63" s="65">
        <f t="shared" si="24"/>
        <v>0</v>
      </c>
      <c r="K63" s="65">
        <f t="shared" si="24"/>
        <v>0</v>
      </c>
      <c r="L63" s="65">
        <f t="shared" si="24"/>
        <v>0</v>
      </c>
      <c r="M63" s="65">
        <f>M64</f>
        <v>218576</v>
      </c>
    </row>
    <row r="64" spans="1:13" ht="28.9" customHeight="1">
      <c r="A64" s="7" t="s">
        <v>82</v>
      </c>
      <c r="B64" s="13" t="s">
        <v>12</v>
      </c>
      <c r="C64" s="13" t="s">
        <v>50</v>
      </c>
      <c r="D64" s="13" t="s">
        <v>34</v>
      </c>
      <c r="E64" s="13" t="s">
        <v>69</v>
      </c>
      <c r="F64" s="7" t="s">
        <v>46</v>
      </c>
      <c r="G64" s="49" t="s">
        <v>83</v>
      </c>
      <c r="H64" s="65">
        <v>218576</v>
      </c>
      <c r="I64" s="65"/>
      <c r="J64" s="65"/>
      <c r="K64" s="65"/>
      <c r="L64" s="65"/>
      <c r="M64" s="65">
        <f>H64+I64+J64+K64+L64</f>
        <v>218576</v>
      </c>
    </row>
    <row r="65" spans="1:13" ht="43.35" customHeight="1">
      <c r="A65" s="5" t="s">
        <v>39</v>
      </c>
      <c r="B65" s="6" t="s">
        <v>12</v>
      </c>
      <c r="C65" s="6" t="s">
        <v>50</v>
      </c>
      <c r="D65" s="6" t="s">
        <v>34</v>
      </c>
      <c r="E65" s="6" t="s">
        <v>40</v>
      </c>
      <c r="F65" s="6" t="s">
        <v>0</v>
      </c>
      <c r="G65" s="51" t="s">
        <v>0</v>
      </c>
      <c r="H65" s="63">
        <f>H66+H67+H70+H75+H78+H83+H85+H87</f>
        <v>7253323</v>
      </c>
      <c r="I65" s="63">
        <f t="shared" ref="I65:L65" si="25">I66+I67+I70+I75+I78+I83+I85+I87</f>
        <v>0</v>
      </c>
      <c r="J65" s="63">
        <f t="shared" si="25"/>
        <v>0</v>
      </c>
      <c r="K65" s="63">
        <f t="shared" si="25"/>
        <v>0</v>
      </c>
      <c r="L65" s="63">
        <f t="shared" si="25"/>
        <v>0</v>
      </c>
      <c r="M65" s="63">
        <f>M66+M67+M70+M75+M78+M83+M85+M87</f>
        <v>7253323</v>
      </c>
    </row>
    <row r="66" spans="1:13" ht="14.45" customHeight="1">
      <c r="A66" s="7" t="s">
        <v>70</v>
      </c>
      <c r="B66" s="13" t="s">
        <v>12</v>
      </c>
      <c r="C66" s="13" t="s">
        <v>50</v>
      </c>
      <c r="D66" s="13" t="s">
        <v>34</v>
      </c>
      <c r="E66" s="13" t="s">
        <v>40</v>
      </c>
      <c r="F66" s="7" t="s">
        <v>71</v>
      </c>
      <c r="G66" s="49" t="s">
        <v>0</v>
      </c>
      <c r="H66" s="65">
        <v>100000</v>
      </c>
      <c r="I66" s="65"/>
      <c r="J66" s="65"/>
      <c r="K66" s="65"/>
      <c r="L66" s="65"/>
      <c r="M66" s="65">
        <f>H66+I66+J66+K66+L66</f>
        <v>100000</v>
      </c>
    </row>
    <row r="67" spans="1:13" ht="14.45" customHeight="1">
      <c r="A67" s="7" t="s">
        <v>84</v>
      </c>
      <c r="B67" s="13" t="s">
        <v>12</v>
      </c>
      <c r="C67" s="13" t="s">
        <v>50</v>
      </c>
      <c r="D67" s="13" t="s">
        <v>34</v>
      </c>
      <c r="E67" s="13" t="s">
        <v>40</v>
      </c>
      <c r="F67" s="7" t="s">
        <v>85</v>
      </c>
      <c r="G67" s="49" t="s">
        <v>0</v>
      </c>
      <c r="H67" s="65">
        <v>150000</v>
      </c>
      <c r="I67" s="65">
        <f t="shared" ref="I67:L67" si="26">I68+I69</f>
        <v>0</v>
      </c>
      <c r="J67" s="65">
        <f t="shared" si="26"/>
        <v>0</v>
      </c>
      <c r="K67" s="65">
        <f t="shared" si="26"/>
        <v>0</v>
      </c>
      <c r="L67" s="65">
        <f t="shared" si="26"/>
        <v>0</v>
      </c>
      <c r="M67" s="65">
        <f>M68+M69</f>
        <v>150000</v>
      </c>
    </row>
    <row r="68" spans="1:13" ht="86.85" customHeight="1">
      <c r="A68" s="7" t="s">
        <v>64</v>
      </c>
      <c r="B68" s="13" t="s">
        <v>12</v>
      </c>
      <c r="C68" s="13" t="s">
        <v>50</v>
      </c>
      <c r="D68" s="13" t="s">
        <v>34</v>
      </c>
      <c r="E68" s="13" t="s">
        <v>40</v>
      </c>
      <c r="F68" s="7" t="s">
        <v>85</v>
      </c>
      <c r="G68" s="49" t="s">
        <v>65</v>
      </c>
      <c r="H68" s="65">
        <v>0</v>
      </c>
      <c r="I68" s="65"/>
      <c r="J68" s="65"/>
      <c r="K68" s="65"/>
      <c r="L68" s="65">
        <v>0</v>
      </c>
      <c r="M68" s="65">
        <f>H68+I68+J68+K68+L68</f>
        <v>0</v>
      </c>
    </row>
    <row r="69" spans="1:13" ht="28.9" customHeight="1">
      <c r="A69" s="7" t="s">
        <v>86</v>
      </c>
      <c r="B69" s="13" t="s">
        <v>12</v>
      </c>
      <c r="C69" s="13" t="s">
        <v>50</v>
      </c>
      <c r="D69" s="13" t="s">
        <v>34</v>
      </c>
      <c r="E69" s="13" t="s">
        <v>40</v>
      </c>
      <c r="F69" s="7" t="s">
        <v>85</v>
      </c>
      <c r="G69" s="49" t="s">
        <v>87</v>
      </c>
      <c r="H69" s="65">
        <v>150000</v>
      </c>
      <c r="I69" s="65"/>
      <c r="J69" s="65"/>
      <c r="K69" s="65"/>
      <c r="L69" s="65"/>
      <c r="M69" s="65">
        <f>H69+I69+J69+K69+L69</f>
        <v>150000</v>
      </c>
    </row>
    <row r="70" spans="1:13" ht="14.45" customHeight="1">
      <c r="A70" s="7" t="s">
        <v>88</v>
      </c>
      <c r="B70" s="13" t="s">
        <v>12</v>
      </c>
      <c r="C70" s="13" t="s">
        <v>50</v>
      </c>
      <c r="D70" s="13" t="s">
        <v>34</v>
      </c>
      <c r="E70" s="13" t="s">
        <v>40</v>
      </c>
      <c r="F70" s="7" t="s">
        <v>89</v>
      </c>
      <c r="G70" s="49" t="s">
        <v>0</v>
      </c>
      <c r="H70" s="65">
        <v>1957867</v>
      </c>
      <c r="I70" s="65">
        <f t="shared" ref="I70:L70" si="27">I71+I72+I73+I74</f>
        <v>0</v>
      </c>
      <c r="J70" s="65">
        <f t="shared" si="27"/>
        <v>0</v>
      </c>
      <c r="K70" s="65">
        <f t="shared" si="27"/>
        <v>0</v>
      </c>
      <c r="L70" s="65">
        <f t="shared" si="27"/>
        <v>0</v>
      </c>
      <c r="M70" s="65">
        <f>M71+M72+M73+M74</f>
        <v>1957867</v>
      </c>
    </row>
    <row r="71" spans="1:13" ht="57" customHeight="1">
      <c r="A71" s="7" t="s">
        <v>90</v>
      </c>
      <c r="B71" s="13" t="s">
        <v>12</v>
      </c>
      <c r="C71" s="13" t="s">
        <v>50</v>
      </c>
      <c r="D71" s="13" t="s">
        <v>34</v>
      </c>
      <c r="E71" s="13" t="s">
        <v>40</v>
      </c>
      <c r="F71" s="7" t="s">
        <v>89</v>
      </c>
      <c r="G71" s="49" t="s">
        <v>91</v>
      </c>
      <c r="H71" s="65">
        <f>1263591-0.02</f>
        <v>1263590.98</v>
      </c>
      <c r="I71" s="65"/>
      <c r="J71" s="65"/>
      <c r="K71" s="65"/>
      <c r="L71" s="65"/>
      <c r="M71" s="65">
        <f>H71+I71+J71+K71+L71</f>
        <v>1263590.98</v>
      </c>
    </row>
    <row r="72" spans="1:13" ht="28.9" customHeight="1">
      <c r="A72" s="7" t="s">
        <v>92</v>
      </c>
      <c r="B72" s="13" t="s">
        <v>12</v>
      </c>
      <c r="C72" s="13" t="s">
        <v>50</v>
      </c>
      <c r="D72" s="13" t="s">
        <v>34</v>
      </c>
      <c r="E72" s="13" t="s">
        <v>40</v>
      </c>
      <c r="F72" s="7" t="s">
        <v>89</v>
      </c>
      <c r="G72" s="49" t="s">
        <v>93</v>
      </c>
      <c r="H72" s="65">
        <v>412563</v>
      </c>
      <c r="I72" s="65"/>
      <c r="J72" s="65"/>
      <c r="K72" s="65"/>
      <c r="L72" s="65"/>
      <c r="M72" s="65">
        <f>H72+I72+J72+K72+L72</f>
        <v>412563</v>
      </c>
    </row>
    <row r="73" spans="1:13" ht="28.9" customHeight="1">
      <c r="A73" s="7" t="s">
        <v>94</v>
      </c>
      <c r="B73" s="13" t="s">
        <v>12</v>
      </c>
      <c r="C73" s="13" t="s">
        <v>50</v>
      </c>
      <c r="D73" s="13" t="s">
        <v>34</v>
      </c>
      <c r="E73" s="13" t="s">
        <v>40</v>
      </c>
      <c r="F73" s="7" t="s">
        <v>89</v>
      </c>
      <c r="G73" s="49" t="s">
        <v>95</v>
      </c>
      <c r="H73" s="65">
        <v>241063</v>
      </c>
      <c r="I73" s="65"/>
      <c r="J73" s="65"/>
      <c r="K73" s="65"/>
      <c r="L73" s="65"/>
      <c r="M73" s="65">
        <f>H73+I73+J73+K73+L73</f>
        <v>241063</v>
      </c>
    </row>
    <row r="74" spans="1:13" ht="28.9" customHeight="1">
      <c r="A74" s="7" t="s">
        <v>96</v>
      </c>
      <c r="B74" s="13" t="s">
        <v>12</v>
      </c>
      <c r="C74" s="13" t="s">
        <v>50</v>
      </c>
      <c r="D74" s="13" t="s">
        <v>34</v>
      </c>
      <c r="E74" s="13" t="s">
        <v>40</v>
      </c>
      <c r="F74" s="7" t="s">
        <v>89</v>
      </c>
      <c r="G74" s="49" t="s">
        <v>97</v>
      </c>
      <c r="H74" s="65">
        <f>40650+0.02</f>
        <v>40650.019999999997</v>
      </c>
      <c r="I74" s="65"/>
      <c r="J74" s="65"/>
      <c r="K74" s="65"/>
      <c r="L74" s="65"/>
      <c r="M74" s="65">
        <f>H74+I74+J74+K74+L74</f>
        <v>40650.019999999997</v>
      </c>
    </row>
    <row r="75" spans="1:13" ht="14.45" customHeight="1">
      <c r="A75" s="7" t="s">
        <v>72</v>
      </c>
      <c r="B75" s="13" t="s">
        <v>12</v>
      </c>
      <c r="C75" s="13" t="s">
        <v>50</v>
      </c>
      <c r="D75" s="13" t="s">
        <v>34</v>
      </c>
      <c r="E75" s="13" t="s">
        <v>40</v>
      </c>
      <c r="F75" s="7" t="s">
        <v>73</v>
      </c>
      <c r="G75" s="49" t="s">
        <v>0</v>
      </c>
      <c r="H75" s="65">
        <f>H76+H77</f>
        <v>468910</v>
      </c>
      <c r="I75" s="65">
        <f t="shared" ref="I75:L75" si="28">I76+I77</f>
        <v>0</v>
      </c>
      <c r="J75" s="65">
        <f t="shared" si="28"/>
        <v>0</v>
      </c>
      <c r="K75" s="65">
        <f t="shared" si="28"/>
        <v>0</v>
      </c>
      <c r="L75" s="65">
        <f t="shared" si="28"/>
        <v>0</v>
      </c>
      <c r="M75" s="65">
        <f>M76+M77</f>
        <v>468910</v>
      </c>
    </row>
    <row r="76" spans="1:13" ht="28.9" customHeight="1">
      <c r="A76" s="7" t="s">
        <v>98</v>
      </c>
      <c r="B76" s="13" t="s">
        <v>12</v>
      </c>
      <c r="C76" s="13" t="s">
        <v>50</v>
      </c>
      <c r="D76" s="13" t="s">
        <v>34</v>
      </c>
      <c r="E76" s="13" t="s">
        <v>40</v>
      </c>
      <c r="F76" s="7" t="s">
        <v>73</v>
      </c>
      <c r="G76" s="49" t="s">
        <v>99</v>
      </c>
      <c r="H76" s="65">
        <v>176300</v>
      </c>
      <c r="I76" s="65"/>
      <c r="J76" s="65"/>
      <c r="K76" s="65"/>
      <c r="L76" s="65"/>
      <c r="M76" s="65">
        <f>H76+I76+J76+K76+L76</f>
        <v>176300</v>
      </c>
    </row>
    <row r="77" spans="1:13" ht="28.9" customHeight="1">
      <c r="A77" s="7" t="s">
        <v>74</v>
      </c>
      <c r="B77" s="13" t="s">
        <v>12</v>
      </c>
      <c r="C77" s="13" t="s">
        <v>50</v>
      </c>
      <c r="D77" s="13" t="s">
        <v>34</v>
      </c>
      <c r="E77" s="13" t="s">
        <v>40</v>
      </c>
      <c r="F77" s="7" t="s">
        <v>73</v>
      </c>
      <c r="G77" s="49" t="s">
        <v>75</v>
      </c>
      <c r="H77" s="65">
        <f>190000+102610</f>
        <v>292610</v>
      </c>
      <c r="I77" s="65"/>
      <c r="J77" s="65"/>
      <c r="K77" s="65"/>
      <c r="L77" s="65"/>
      <c r="M77" s="65">
        <f>H77+I77+J77+K77+L77</f>
        <v>292610</v>
      </c>
    </row>
    <row r="78" spans="1:13" ht="14.45" customHeight="1">
      <c r="A78" s="7" t="s">
        <v>54</v>
      </c>
      <c r="B78" s="13" t="s">
        <v>12</v>
      </c>
      <c r="C78" s="13" t="s">
        <v>50</v>
      </c>
      <c r="D78" s="13" t="s">
        <v>34</v>
      </c>
      <c r="E78" s="13" t="s">
        <v>40</v>
      </c>
      <c r="F78" s="7" t="s">
        <v>55</v>
      </c>
      <c r="G78" s="49" t="s">
        <v>0</v>
      </c>
      <c r="H78" s="65">
        <f>H79+H80+H81+H82</f>
        <v>2023651</v>
      </c>
      <c r="I78" s="65">
        <f t="shared" ref="I78:L78" si="29">I79+I80+I81+I82</f>
        <v>0</v>
      </c>
      <c r="J78" s="65">
        <f t="shared" si="29"/>
        <v>0</v>
      </c>
      <c r="K78" s="65">
        <f t="shared" si="29"/>
        <v>0</v>
      </c>
      <c r="L78" s="65">
        <f t="shared" si="29"/>
        <v>0</v>
      </c>
      <c r="M78" s="65">
        <f>M79+M80+M81+M82</f>
        <v>2023651</v>
      </c>
    </row>
    <row r="79" spans="1:13" ht="86.85" customHeight="1">
      <c r="A79" s="7" t="s">
        <v>64</v>
      </c>
      <c r="B79" s="13" t="s">
        <v>12</v>
      </c>
      <c r="C79" s="13" t="s">
        <v>50</v>
      </c>
      <c r="D79" s="13" t="s">
        <v>34</v>
      </c>
      <c r="E79" s="13" t="s">
        <v>40</v>
      </c>
      <c r="F79" s="7" t="s">
        <v>55</v>
      </c>
      <c r="G79" s="49" t="s">
        <v>65</v>
      </c>
      <c r="H79" s="65">
        <v>519500</v>
      </c>
      <c r="I79" s="65"/>
      <c r="J79" s="65"/>
      <c r="K79" s="65"/>
      <c r="L79" s="65"/>
      <c r="M79" s="65">
        <f>H79+I79+J79+K79+L79</f>
        <v>519500</v>
      </c>
    </row>
    <row r="80" spans="1:13" ht="14.45" customHeight="1">
      <c r="A80" s="7" t="s">
        <v>100</v>
      </c>
      <c r="B80" s="13" t="s">
        <v>12</v>
      </c>
      <c r="C80" s="13" t="s">
        <v>50</v>
      </c>
      <c r="D80" s="13" t="s">
        <v>34</v>
      </c>
      <c r="E80" s="13" t="s">
        <v>40</v>
      </c>
      <c r="F80" s="7" t="s">
        <v>55</v>
      </c>
      <c r="G80" s="49" t="s">
        <v>101</v>
      </c>
      <c r="H80" s="65">
        <v>15000</v>
      </c>
      <c r="I80" s="65"/>
      <c r="J80" s="65"/>
      <c r="K80" s="65"/>
      <c r="L80" s="65"/>
      <c r="M80" s="65">
        <f>H80+I80+J80+K80+L80</f>
        <v>15000</v>
      </c>
    </row>
    <row r="81" spans="1:13" ht="28.9" customHeight="1">
      <c r="A81" s="7" t="s">
        <v>102</v>
      </c>
      <c r="B81" s="13" t="s">
        <v>12</v>
      </c>
      <c r="C81" s="13" t="s">
        <v>50</v>
      </c>
      <c r="D81" s="13" t="s">
        <v>34</v>
      </c>
      <c r="E81" s="13" t="s">
        <v>40</v>
      </c>
      <c r="F81" s="7" t="s">
        <v>55</v>
      </c>
      <c r="G81" s="49" t="s">
        <v>103</v>
      </c>
      <c r="H81" s="65">
        <v>73462</v>
      </c>
      <c r="I81" s="65"/>
      <c r="J81" s="65"/>
      <c r="K81" s="65"/>
      <c r="L81" s="65"/>
      <c r="M81" s="65">
        <f>H81+I81+J81+K81+L81</f>
        <v>73462</v>
      </c>
    </row>
    <row r="82" spans="1:13" ht="14.45" customHeight="1">
      <c r="A82" s="7" t="s">
        <v>104</v>
      </c>
      <c r="B82" s="13" t="s">
        <v>12</v>
      </c>
      <c r="C82" s="13" t="s">
        <v>50</v>
      </c>
      <c r="D82" s="13" t="s">
        <v>34</v>
      </c>
      <c r="E82" s="13" t="s">
        <v>40</v>
      </c>
      <c r="F82" s="7" t="s">
        <v>55</v>
      </c>
      <c r="G82" s="49" t="s">
        <v>105</v>
      </c>
      <c r="H82" s="72">
        <f>1215689+200000</f>
        <v>1415689</v>
      </c>
      <c r="I82" s="72"/>
      <c r="J82" s="72"/>
      <c r="K82" s="72"/>
      <c r="L82" s="72"/>
      <c r="M82" s="65">
        <f>H82+I82+J82+K82+L82</f>
        <v>1415689</v>
      </c>
    </row>
    <row r="83" spans="1:13" ht="14.45" hidden="1" customHeight="1">
      <c r="A83" s="7" t="s">
        <v>41</v>
      </c>
      <c r="B83" s="13" t="s">
        <v>12</v>
      </c>
      <c r="C83" s="13" t="s">
        <v>50</v>
      </c>
      <c r="D83" s="13" t="s">
        <v>34</v>
      </c>
      <c r="E83" s="13" t="s">
        <v>40</v>
      </c>
      <c r="F83" s="7" t="s">
        <v>42</v>
      </c>
      <c r="G83" s="49" t="s">
        <v>0</v>
      </c>
      <c r="H83" s="65">
        <v>0</v>
      </c>
      <c r="I83" s="65"/>
      <c r="J83" s="65"/>
      <c r="K83" s="65"/>
      <c r="L83" s="65">
        <f>L84</f>
        <v>0</v>
      </c>
      <c r="M83" s="65">
        <f>M84</f>
        <v>0</v>
      </c>
    </row>
    <row r="84" spans="1:13" ht="14.45" hidden="1" customHeight="1">
      <c r="A84" s="7" t="s">
        <v>106</v>
      </c>
      <c r="B84" s="13" t="s">
        <v>12</v>
      </c>
      <c r="C84" s="13" t="s">
        <v>50</v>
      </c>
      <c r="D84" s="13" t="s">
        <v>34</v>
      </c>
      <c r="E84" s="13" t="s">
        <v>40</v>
      </c>
      <c r="F84" s="7" t="s">
        <v>42</v>
      </c>
      <c r="G84" s="49" t="s">
        <v>107</v>
      </c>
      <c r="H84" s="65">
        <v>0</v>
      </c>
      <c r="I84" s="65"/>
      <c r="J84" s="65"/>
      <c r="K84" s="65"/>
      <c r="L84" s="65">
        <v>0</v>
      </c>
      <c r="M84" s="65">
        <v>0</v>
      </c>
    </row>
    <row r="85" spans="1:13" ht="14.45" customHeight="1">
      <c r="A85" s="7" t="s">
        <v>78</v>
      </c>
      <c r="B85" s="13" t="s">
        <v>12</v>
      </c>
      <c r="C85" s="13" t="s">
        <v>50</v>
      </c>
      <c r="D85" s="13" t="s">
        <v>34</v>
      </c>
      <c r="E85" s="13" t="s">
        <v>40</v>
      </c>
      <c r="F85" s="7" t="s">
        <v>79</v>
      </c>
      <c r="G85" s="49" t="s">
        <v>0</v>
      </c>
      <c r="H85" s="65">
        <v>667795</v>
      </c>
      <c r="I85" s="65">
        <f t="shared" ref="I85:L85" si="30">I86</f>
        <v>0</v>
      </c>
      <c r="J85" s="65">
        <f t="shared" si="30"/>
        <v>0</v>
      </c>
      <c r="K85" s="65">
        <f t="shared" si="30"/>
        <v>0</v>
      </c>
      <c r="L85" s="65">
        <f t="shared" si="30"/>
        <v>0</v>
      </c>
      <c r="M85" s="65">
        <f>M86</f>
        <v>667795</v>
      </c>
    </row>
    <row r="86" spans="1:13" ht="28.9" customHeight="1">
      <c r="A86" s="7" t="s">
        <v>80</v>
      </c>
      <c r="B86" s="13" t="s">
        <v>12</v>
      </c>
      <c r="C86" s="13" t="s">
        <v>50</v>
      </c>
      <c r="D86" s="13" t="s">
        <v>34</v>
      </c>
      <c r="E86" s="13" t="s">
        <v>40</v>
      </c>
      <c r="F86" s="7" t="s">
        <v>79</v>
      </c>
      <c r="G86" s="49" t="s">
        <v>81</v>
      </c>
      <c r="H86" s="65">
        <v>667795</v>
      </c>
      <c r="I86" s="65"/>
      <c r="J86" s="65"/>
      <c r="K86" s="65"/>
      <c r="L86" s="65"/>
      <c r="M86" s="65">
        <f>H86+I86+J86+K86+L86</f>
        <v>667795</v>
      </c>
    </row>
    <row r="87" spans="1:13" ht="14.45" customHeight="1">
      <c r="A87" s="7" t="s">
        <v>45</v>
      </c>
      <c r="B87" s="13" t="s">
        <v>12</v>
      </c>
      <c r="C87" s="13" t="s">
        <v>50</v>
      </c>
      <c r="D87" s="13" t="s">
        <v>34</v>
      </c>
      <c r="E87" s="13" t="s">
        <v>40</v>
      </c>
      <c r="F87" s="7" t="s">
        <v>46</v>
      </c>
      <c r="G87" s="49" t="s">
        <v>0</v>
      </c>
      <c r="H87" s="65">
        <f>H90+H91+H89+H88</f>
        <v>1885100</v>
      </c>
      <c r="I87" s="65">
        <f>I90+I91+I89</f>
        <v>0</v>
      </c>
      <c r="J87" s="65">
        <f>J90+J91+J89+J88</f>
        <v>0</v>
      </c>
      <c r="K87" s="65">
        <f t="shared" ref="K87:L87" si="31">K90+K91+K89+K88</f>
        <v>0</v>
      </c>
      <c r="L87" s="65">
        <f t="shared" si="31"/>
        <v>0</v>
      </c>
      <c r="M87" s="65">
        <f>M90+M91+M89+M88</f>
        <v>1885100</v>
      </c>
    </row>
    <row r="88" spans="1:13" ht="36" customHeight="1">
      <c r="A88" s="17" t="s">
        <v>373</v>
      </c>
      <c r="B88" s="13" t="s">
        <v>12</v>
      </c>
      <c r="C88" s="13" t="s">
        <v>50</v>
      </c>
      <c r="D88" s="13" t="s">
        <v>34</v>
      </c>
      <c r="E88" s="13" t="s">
        <v>40</v>
      </c>
      <c r="F88" s="7" t="s">
        <v>46</v>
      </c>
      <c r="G88" s="49">
        <v>1112</v>
      </c>
      <c r="H88" s="65">
        <v>4460</v>
      </c>
      <c r="I88" s="65"/>
      <c r="J88" s="65"/>
      <c r="K88" s="65"/>
      <c r="L88" s="65"/>
      <c r="M88" s="65">
        <f>H88+I88+J88+K88+L88</f>
        <v>4460</v>
      </c>
    </row>
    <row r="89" spans="1:13" ht="30" customHeight="1">
      <c r="A89" s="17" t="s">
        <v>349</v>
      </c>
      <c r="B89" s="13" t="s">
        <v>12</v>
      </c>
      <c r="C89" s="13" t="s">
        <v>50</v>
      </c>
      <c r="D89" s="13" t="s">
        <v>34</v>
      </c>
      <c r="E89" s="13" t="s">
        <v>40</v>
      </c>
      <c r="F89" s="7" t="s">
        <v>46</v>
      </c>
      <c r="G89" s="49">
        <v>1117</v>
      </c>
      <c r="H89" s="65">
        <v>100000</v>
      </c>
      <c r="I89" s="65"/>
      <c r="J89" s="65"/>
      <c r="K89" s="65"/>
      <c r="L89" s="65"/>
      <c r="M89" s="65">
        <f>H89+I89+J89+K89+L89</f>
        <v>100000</v>
      </c>
    </row>
    <row r="90" spans="1:13" ht="28.9" customHeight="1">
      <c r="A90" s="7" t="s">
        <v>108</v>
      </c>
      <c r="B90" s="13" t="s">
        <v>12</v>
      </c>
      <c r="C90" s="13" t="s">
        <v>50</v>
      </c>
      <c r="D90" s="13" t="s">
        <v>34</v>
      </c>
      <c r="E90" s="13" t="s">
        <v>40</v>
      </c>
      <c r="F90" s="7" t="s">
        <v>46</v>
      </c>
      <c r="G90" s="49" t="s">
        <v>109</v>
      </c>
      <c r="H90" s="65">
        <v>160950</v>
      </c>
      <c r="I90" s="65"/>
      <c r="J90" s="65"/>
      <c r="K90" s="65"/>
      <c r="L90" s="65"/>
      <c r="M90" s="65">
        <f>H90+I90+J90+K90+L90</f>
        <v>160950</v>
      </c>
    </row>
    <row r="91" spans="1:13" ht="28.9" customHeight="1">
      <c r="A91" s="7" t="s">
        <v>82</v>
      </c>
      <c r="B91" s="13" t="s">
        <v>12</v>
      </c>
      <c r="C91" s="13" t="s">
        <v>50</v>
      </c>
      <c r="D91" s="13" t="s">
        <v>34</v>
      </c>
      <c r="E91" s="13" t="s">
        <v>40</v>
      </c>
      <c r="F91" s="7" t="s">
        <v>46</v>
      </c>
      <c r="G91" s="49" t="s">
        <v>83</v>
      </c>
      <c r="H91" s="65">
        <f>1726760-107070</f>
        <v>1619690</v>
      </c>
      <c r="I91" s="65"/>
      <c r="J91" s="65"/>
      <c r="K91" s="65"/>
      <c r="L91" s="65"/>
      <c r="M91" s="65">
        <f>H91+I91+J91+K91+L91</f>
        <v>1619690</v>
      </c>
    </row>
    <row r="92" spans="1:13" ht="28.9" customHeight="1">
      <c r="A92" s="10" t="s">
        <v>110</v>
      </c>
      <c r="B92" s="6" t="s">
        <v>12</v>
      </c>
      <c r="C92" s="6" t="s">
        <v>50</v>
      </c>
      <c r="D92" s="6" t="s">
        <v>34</v>
      </c>
      <c r="E92" s="6" t="s">
        <v>111</v>
      </c>
      <c r="F92" s="6" t="s">
        <v>0</v>
      </c>
      <c r="G92" s="51" t="s">
        <v>0</v>
      </c>
      <c r="H92" s="63">
        <f t="shared" ref="H92:M94" si="32">H93</f>
        <v>865400</v>
      </c>
      <c r="I92" s="63">
        <f t="shared" si="32"/>
        <v>0</v>
      </c>
      <c r="J92" s="63">
        <f t="shared" si="32"/>
        <v>0</v>
      </c>
      <c r="K92" s="63">
        <f t="shared" si="32"/>
        <v>0</v>
      </c>
      <c r="L92" s="63">
        <f t="shared" si="32"/>
        <v>0</v>
      </c>
      <c r="M92" s="63">
        <f t="shared" si="32"/>
        <v>865400</v>
      </c>
    </row>
    <row r="93" spans="1:13" ht="43.35" customHeight="1">
      <c r="A93" s="10" t="s">
        <v>112</v>
      </c>
      <c r="B93" s="6" t="s">
        <v>12</v>
      </c>
      <c r="C93" s="6" t="s">
        <v>50</v>
      </c>
      <c r="D93" s="6" t="s">
        <v>34</v>
      </c>
      <c r="E93" s="6" t="s">
        <v>113</v>
      </c>
      <c r="F93" s="6" t="s">
        <v>0</v>
      </c>
      <c r="G93" s="51" t="s">
        <v>0</v>
      </c>
      <c r="H93" s="63">
        <f t="shared" si="32"/>
        <v>865400</v>
      </c>
      <c r="I93" s="63">
        <f t="shared" si="32"/>
        <v>0</v>
      </c>
      <c r="J93" s="63">
        <f t="shared" si="32"/>
        <v>0</v>
      </c>
      <c r="K93" s="63">
        <f t="shared" si="32"/>
        <v>0</v>
      </c>
      <c r="L93" s="63">
        <f t="shared" si="32"/>
        <v>0</v>
      </c>
      <c r="M93" s="63">
        <f t="shared" si="32"/>
        <v>865400</v>
      </c>
    </row>
    <row r="94" spans="1:13" ht="57.6" customHeight="1">
      <c r="A94" s="5" t="s">
        <v>114</v>
      </c>
      <c r="B94" s="6" t="s">
        <v>12</v>
      </c>
      <c r="C94" s="6" t="s">
        <v>50</v>
      </c>
      <c r="D94" s="6" t="s">
        <v>34</v>
      </c>
      <c r="E94" s="6" t="s">
        <v>115</v>
      </c>
      <c r="F94" s="6" t="s">
        <v>0</v>
      </c>
      <c r="G94" s="51" t="s">
        <v>0</v>
      </c>
      <c r="H94" s="63">
        <f t="shared" si="32"/>
        <v>865400</v>
      </c>
      <c r="I94" s="63">
        <f t="shared" si="32"/>
        <v>0</v>
      </c>
      <c r="J94" s="63">
        <f t="shared" si="32"/>
        <v>0</v>
      </c>
      <c r="K94" s="63">
        <f t="shared" si="32"/>
        <v>0</v>
      </c>
      <c r="L94" s="63">
        <f t="shared" si="32"/>
        <v>0</v>
      </c>
      <c r="M94" s="63">
        <f t="shared" si="32"/>
        <v>865400</v>
      </c>
    </row>
    <row r="95" spans="1:13" ht="14.45" customHeight="1">
      <c r="A95" s="7" t="s">
        <v>116</v>
      </c>
      <c r="B95" s="13" t="s">
        <v>12</v>
      </c>
      <c r="C95" s="13" t="s">
        <v>50</v>
      </c>
      <c r="D95" s="13" t="s">
        <v>34</v>
      </c>
      <c r="E95" s="13" t="s">
        <v>115</v>
      </c>
      <c r="F95" s="7" t="s">
        <v>117</v>
      </c>
      <c r="G95" s="49" t="s">
        <v>0</v>
      </c>
      <c r="H95" s="65">
        <f>695000+170400</f>
        <v>865400</v>
      </c>
      <c r="I95" s="65"/>
      <c r="J95" s="65"/>
      <c r="K95" s="65"/>
      <c r="L95" s="65"/>
      <c r="M95" s="65">
        <f>H95+I95+J95+K95+L95</f>
        <v>865400</v>
      </c>
    </row>
    <row r="96" spans="1:13" ht="14.45" hidden="1" customHeight="1">
      <c r="A96" s="10" t="s">
        <v>277</v>
      </c>
      <c r="B96" s="6" t="s">
        <v>12</v>
      </c>
      <c r="C96" s="22" t="s">
        <v>207</v>
      </c>
      <c r="D96" s="6" t="s">
        <v>278</v>
      </c>
      <c r="E96" s="6"/>
      <c r="F96" s="6"/>
      <c r="G96" s="51"/>
      <c r="H96" s="63">
        <v>0</v>
      </c>
      <c r="I96" s="63"/>
      <c r="J96" s="63"/>
      <c r="K96" s="63"/>
      <c r="L96" s="63">
        <f>L97+L100</f>
        <v>0</v>
      </c>
      <c r="M96" s="63">
        <f>M97+M100</f>
        <v>0</v>
      </c>
    </row>
    <row r="97" spans="1:13" ht="14.45" hidden="1" customHeight="1">
      <c r="A97" s="10" t="s">
        <v>279</v>
      </c>
      <c r="B97" s="6" t="s">
        <v>12</v>
      </c>
      <c r="C97" s="22" t="s">
        <v>207</v>
      </c>
      <c r="D97" s="6" t="s">
        <v>280</v>
      </c>
      <c r="E97" s="6">
        <v>244</v>
      </c>
      <c r="F97" s="6"/>
      <c r="G97" s="51"/>
      <c r="H97" s="63">
        <v>0</v>
      </c>
      <c r="I97" s="63"/>
      <c r="J97" s="63"/>
      <c r="K97" s="63"/>
      <c r="L97" s="63">
        <f t="shared" ref="L97:M98" si="33">L98</f>
        <v>0</v>
      </c>
      <c r="M97" s="63">
        <f t="shared" si="33"/>
        <v>0</v>
      </c>
    </row>
    <row r="98" spans="1:13" ht="14.45" hidden="1" customHeight="1">
      <c r="A98" s="7" t="s">
        <v>54</v>
      </c>
      <c r="B98" s="27" t="s">
        <v>12</v>
      </c>
      <c r="C98" s="28" t="s">
        <v>207</v>
      </c>
      <c r="D98" s="27" t="s">
        <v>280</v>
      </c>
      <c r="E98" s="27">
        <v>244</v>
      </c>
      <c r="F98" s="27">
        <v>226</v>
      </c>
      <c r="G98" s="51"/>
      <c r="H98" s="66">
        <v>0</v>
      </c>
      <c r="I98" s="66"/>
      <c r="J98" s="66"/>
      <c r="K98" s="66"/>
      <c r="L98" s="66">
        <f t="shared" si="33"/>
        <v>0</v>
      </c>
      <c r="M98" s="66">
        <f t="shared" si="33"/>
        <v>0</v>
      </c>
    </row>
    <row r="99" spans="1:13" ht="14.45" hidden="1" customHeight="1">
      <c r="A99" s="7" t="s">
        <v>104</v>
      </c>
      <c r="B99" s="27" t="s">
        <v>12</v>
      </c>
      <c r="C99" s="28" t="s">
        <v>207</v>
      </c>
      <c r="D99" s="27" t="s">
        <v>280</v>
      </c>
      <c r="E99" s="27">
        <v>244</v>
      </c>
      <c r="F99" s="27">
        <v>226</v>
      </c>
      <c r="G99" s="53">
        <v>1140</v>
      </c>
      <c r="H99" s="66"/>
      <c r="I99" s="66"/>
      <c r="J99" s="66"/>
      <c r="K99" s="66"/>
      <c r="L99" s="66"/>
      <c r="M99" s="66"/>
    </row>
    <row r="100" spans="1:13" ht="14.45" hidden="1" customHeight="1">
      <c r="A100" s="10" t="s">
        <v>281</v>
      </c>
      <c r="B100" s="6" t="s">
        <v>12</v>
      </c>
      <c r="C100" s="22" t="s">
        <v>207</v>
      </c>
      <c r="D100" s="6" t="s">
        <v>282</v>
      </c>
      <c r="E100" s="6">
        <v>244</v>
      </c>
      <c r="F100" s="6"/>
      <c r="G100" s="51"/>
      <c r="H100" s="63">
        <v>0</v>
      </c>
      <c r="I100" s="63"/>
      <c r="J100" s="63"/>
      <c r="K100" s="63"/>
      <c r="L100" s="63">
        <f t="shared" ref="L100:M101" si="34">L101</f>
        <v>0</v>
      </c>
      <c r="M100" s="63">
        <f t="shared" si="34"/>
        <v>0</v>
      </c>
    </row>
    <row r="101" spans="1:13" ht="14.45" hidden="1" customHeight="1">
      <c r="A101" s="7" t="s">
        <v>54</v>
      </c>
      <c r="B101" s="27" t="s">
        <v>12</v>
      </c>
      <c r="C101" s="28" t="s">
        <v>207</v>
      </c>
      <c r="D101" s="27" t="s">
        <v>282</v>
      </c>
      <c r="E101" s="27">
        <v>244</v>
      </c>
      <c r="F101" s="27">
        <v>226</v>
      </c>
      <c r="G101" s="51"/>
      <c r="H101" s="66">
        <v>0</v>
      </c>
      <c r="I101" s="66"/>
      <c r="J101" s="66"/>
      <c r="K101" s="66"/>
      <c r="L101" s="66">
        <f t="shared" si="34"/>
        <v>0</v>
      </c>
      <c r="M101" s="66">
        <f t="shared" si="34"/>
        <v>0</v>
      </c>
    </row>
    <row r="102" spans="1:13" ht="14.45" hidden="1" customHeight="1">
      <c r="A102" s="7" t="s">
        <v>104</v>
      </c>
      <c r="B102" s="27" t="s">
        <v>12</v>
      </c>
      <c r="C102" s="28" t="s">
        <v>207</v>
      </c>
      <c r="D102" s="27" t="s">
        <v>282</v>
      </c>
      <c r="E102" s="27">
        <v>244</v>
      </c>
      <c r="F102" s="27">
        <v>226</v>
      </c>
      <c r="G102" s="53">
        <v>1140</v>
      </c>
      <c r="H102" s="66"/>
      <c r="I102" s="66"/>
      <c r="J102" s="66"/>
      <c r="K102" s="66"/>
      <c r="L102" s="66"/>
      <c r="M102" s="66"/>
    </row>
    <row r="103" spans="1:13" ht="14.45" customHeight="1">
      <c r="A103" s="8" t="s">
        <v>118</v>
      </c>
      <c r="B103" s="6" t="s">
        <v>12</v>
      </c>
      <c r="C103" s="6" t="s">
        <v>119</v>
      </c>
      <c r="D103" s="6" t="s">
        <v>0</v>
      </c>
      <c r="E103" s="6" t="s">
        <v>0</v>
      </c>
      <c r="F103" s="6" t="s">
        <v>0</v>
      </c>
      <c r="G103" s="51" t="s">
        <v>0</v>
      </c>
      <c r="H103" s="63">
        <f>H104+H119</f>
        <v>35333607.040000007</v>
      </c>
      <c r="I103" s="63">
        <f t="shared" ref="I103:K103" si="35">I104+I119</f>
        <v>0</v>
      </c>
      <c r="J103" s="63">
        <f t="shared" si="35"/>
        <v>0</v>
      </c>
      <c r="K103" s="63">
        <f t="shared" si="35"/>
        <v>0</v>
      </c>
      <c r="L103" s="63">
        <f>L104+L119</f>
        <v>0</v>
      </c>
      <c r="M103" s="63">
        <f>M104+M119</f>
        <v>35333607.040000007</v>
      </c>
    </row>
    <row r="104" spans="1:13" ht="28.9" customHeight="1">
      <c r="A104" s="10" t="s">
        <v>285</v>
      </c>
      <c r="B104" s="6" t="s">
        <v>12</v>
      </c>
      <c r="C104" s="6" t="s">
        <v>119</v>
      </c>
      <c r="D104" s="6" t="s">
        <v>310</v>
      </c>
      <c r="E104" s="6" t="s">
        <v>0</v>
      </c>
      <c r="F104" s="6" t="s">
        <v>0</v>
      </c>
      <c r="G104" s="51" t="s">
        <v>0</v>
      </c>
      <c r="H104" s="63">
        <f t="shared" ref="H104:M117" si="36">H105</f>
        <v>15677809.77</v>
      </c>
      <c r="I104" s="63">
        <f t="shared" si="36"/>
        <v>0</v>
      </c>
      <c r="J104" s="63">
        <f t="shared" si="36"/>
        <v>0</v>
      </c>
      <c r="K104" s="63">
        <f t="shared" si="36"/>
        <v>0</v>
      </c>
      <c r="L104" s="63">
        <f t="shared" si="36"/>
        <v>0</v>
      </c>
      <c r="M104" s="63">
        <f t="shared" si="36"/>
        <v>15677809.77</v>
      </c>
    </row>
    <row r="105" spans="1:13" ht="28.9" customHeight="1">
      <c r="A105" s="10" t="s">
        <v>121</v>
      </c>
      <c r="B105" s="6" t="s">
        <v>12</v>
      </c>
      <c r="C105" s="6" t="s">
        <v>119</v>
      </c>
      <c r="D105" s="6" t="s">
        <v>311</v>
      </c>
      <c r="E105" s="6" t="s">
        <v>0</v>
      </c>
      <c r="F105" s="6" t="s">
        <v>0</v>
      </c>
      <c r="G105" s="51" t="s">
        <v>0</v>
      </c>
      <c r="H105" s="63">
        <f>H113+H106</f>
        <v>15677809.77</v>
      </c>
      <c r="I105" s="63">
        <f t="shared" ref="I105:L105" si="37">I113+I106</f>
        <v>0</v>
      </c>
      <c r="J105" s="63">
        <f t="shared" si="37"/>
        <v>0</v>
      </c>
      <c r="K105" s="63">
        <f t="shared" si="37"/>
        <v>0</v>
      </c>
      <c r="L105" s="63">
        <f t="shared" si="37"/>
        <v>0</v>
      </c>
      <c r="M105" s="63">
        <f>M113+M106</f>
        <v>15677809.77</v>
      </c>
    </row>
    <row r="106" spans="1:13" ht="28.9" customHeight="1">
      <c r="A106" s="10" t="s">
        <v>265</v>
      </c>
      <c r="B106" s="6" t="s">
        <v>12</v>
      </c>
      <c r="C106" s="6">
        <v>13</v>
      </c>
      <c r="D106" s="6">
        <v>3120010020</v>
      </c>
      <c r="E106" s="6"/>
      <c r="F106" s="6"/>
      <c r="G106" s="51"/>
      <c r="H106" s="63">
        <f>H107</f>
        <v>15251630.77</v>
      </c>
      <c r="I106" s="63">
        <f t="shared" ref="I106:L106" si="38">I107</f>
        <v>0</v>
      </c>
      <c r="J106" s="63">
        <f t="shared" si="38"/>
        <v>0</v>
      </c>
      <c r="K106" s="63">
        <f t="shared" si="38"/>
        <v>0</v>
      </c>
      <c r="L106" s="63">
        <f t="shared" si="38"/>
        <v>0</v>
      </c>
      <c r="M106" s="63">
        <f>M107</f>
        <v>15251630.77</v>
      </c>
    </row>
    <row r="107" spans="1:13" ht="28.9" customHeight="1">
      <c r="A107" s="10" t="s">
        <v>35</v>
      </c>
      <c r="B107" s="6" t="s">
        <v>12</v>
      </c>
      <c r="C107" s="6">
        <v>13</v>
      </c>
      <c r="D107" s="6">
        <v>3120010020</v>
      </c>
      <c r="E107" s="6">
        <v>200</v>
      </c>
      <c r="F107" s="6"/>
      <c r="G107" s="51"/>
      <c r="H107" s="63">
        <f>H108+H110</f>
        <v>15251630.77</v>
      </c>
      <c r="I107" s="63">
        <f t="shared" ref="I107:K107" si="39">I108+I110</f>
        <v>0</v>
      </c>
      <c r="J107" s="63">
        <f t="shared" si="39"/>
        <v>0</v>
      </c>
      <c r="K107" s="63">
        <f t="shared" si="39"/>
        <v>0</v>
      </c>
      <c r="L107" s="63">
        <f>L108+L110</f>
        <v>0</v>
      </c>
      <c r="M107" s="63">
        <f>M108+M110</f>
        <v>15251630.77</v>
      </c>
    </row>
    <row r="108" spans="1:13" ht="28.9" customHeight="1">
      <c r="A108" s="31" t="s">
        <v>266</v>
      </c>
      <c r="B108" s="27" t="s">
        <v>12</v>
      </c>
      <c r="C108" s="27">
        <v>13</v>
      </c>
      <c r="D108" s="27">
        <v>3120010020</v>
      </c>
      <c r="E108" s="27">
        <v>244</v>
      </c>
      <c r="F108" s="27">
        <v>225</v>
      </c>
      <c r="G108" s="53"/>
      <c r="H108" s="63">
        <f>H109</f>
        <v>14631280.77</v>
      </c>
      <c r="I108" s="63">
        <f t="shared" ref="I108:L108" si="40">I109</f>
        <v>0</v>
      </c>
      <c r="J108" s="63">
        <f t="shared" si="40"/>
        <v>0</v>
      </c>
      <c r="K108" s="63">
        <f t="shared" si="40"/>
        <v>0</v>
      </c>
      <c r="L108" s="63">
        <f t="shared" si="40"/>
        <v>0</v>
      </c>
      <c r="M108" s="63">
        <f>M109</f>
        <v>14631280.77</v>
      </c>
    </row>
    <row r="109" spans="1:13" ht="67.5" customHeight="1">
      <c r="A109" s="31" t="s">
        <v>267</v>
      </c>
      <c r="B109" s="27" t="s">
        <v>12</v>
      </c>
      <c r="C109" s="27">
        <v>13</v>
      </c>
      <c r="D109" s="27">
        <v>3120010020</v>
      </c>
      <c r="E109" s="27">
        <v>244</v>
      </c>
      <c r="F109" s="27">
        <v>225</v>
      </c>
      <c r="G109" s="53">
        <v>1105</v>
      </c>
      <c r="H109" s="66">
        <f>12835221.9+1796058.87</f>
        <v>14631280.77</v>
      </c>
      <c r="I109" s="66"/>
      <c r="J109" s="66"/>
      <c r="K109" s="66"/>
      <c r="L109" s="66">
        <v>0</v>
      </c>
      <c r="M109" s="66">
        <f>H109+I109+J109+K109+L109</f>
        <v>14631280.77</v>
      </c>
    </row>
    <row r="110" spans="1:13" ht="28.9" customHeight="1">
      <c r="A110" s="31" t="s">
        <v>54</v>
      </c>
      <c r="B110" s="27" t="s">
        <v>12</v>
      </c>
      <c r="C110" s="27">
        <v>13</v>
      </c>
      <c r="D110" s="27">
        <v>3120010020</v>
      </c>
      <c r="E110" s="27">
        <v>244</v>
      </c>
      <c r="F110" s="27">
        <v>226</v>
      </c>
      <c r="G110" s="53"/>
      <c r="H110" s="66">
        <f>H112+H111</f>
        <v>620350</v>
      </c>
      <c r="I110" s="66">
        <f t="shared" ref="I110" si="41">I112</f>
        <v>0</v>
      </c>
      <c r="J110" s="66">
        <f>J112+J111</f>
        <v>0</v>
      </c>
      <c r="K110" s="66">
        <f t="shared" ref="K110" si="42">K112+K111</f>
        <v>0</v>
      </c>
      <c r="L110" s="66">
        <f>L112+L111</f>
        <v>0</v>
      </c>
      <c r="M110" s="66">
        <f>M112+M111</f>
        <v>620350</v>
      </c>
    </row>
    <row r="111" spans="1:13" ht="28.9" customHeight="1">
      <c r="A111" s="31"/>
      <c r="B111" s="27" t="s">
        <v>12</v>
      </c>
      <c r="C111" s="27">
        <v>13</v>
      </c>
      <c r="D111" s="6">
        <v>3120010020</v>
      </c>
      <c r="E111" s="27">
        <v>244</v>
      </c>
      <c r="F111" s="27">
        <v>226</v>
      </c>
      <c r="G111" s="53">
        <v>1130</v>
      </c>
      <c r="H111" s="66">
        <v>59000</v>
      </c>
      <c r="I111" s="66"/>
      <c r="J111" s="66"/>
      <c r="K111" s="66"/>
      <c r="L111" s="66"/>
      <c r="M111" s="66">
        <f>H111+I111+J111+K111+L111</f>
        <v>59000</v>
      </c>
    </row>
    <row r="112" spans="1:13" ht="52.5" customHeight="1">
      <c r="A112" s="31" t="s">
        <v>284</v>
      </c>
      <c r="B112" s="27" t="s">
        <v>12</v>
      </c>
      <c r="C112" s="27">
        <v>13</v>
      </c>
      <c r="D112" s="6">
        <v>3120010020</v>
      </c>
      <c r="E112" s="27">
        <v>244</v>
      </c>
      <c r="F112" s="27">
        <v>226</v>
      </c>
      <c r="G112" s="53">
        <v>1140</v>
      </c>
      <c r="H112" s="66">
        <f>379750+181600</f>
        <v>561350</v>
      </c>
      <c r="I112" s="66"/>
      <c r="J112" s="66"/>
      <c r="K112" s="66"/>
      <c r="L112" s="66"/>
      <c r="M112" s="66">
        <f>H112+I112+J112+K112+L112</f>
        <v>561350</v>
      </c>
    </row>
    <row r="113" spans="1:13" ht="28.9" customHeight="1">
      <c r="A113" s="11" t="s">
        <v>122</v>
      </c>
      <c r="B113" s="12" t="s">
        <v>12</v>
      </c>
      <c r="C113" s="12" t="s">
        <v>119</v>
      </c>
      <c r="D113" s="6">
        <v>3120010030</v>
      </c>
      <c r="E113" s="12" t="s">
        <v>0</v>
      </c>
      <c r="F113" s="12" t="s">
        <v>0</v>
      </c>
      <c r="G113" s="52" t="s">
        <v>0</v>
      </c>
      <c r="H113" s="64">
        <f t="shared" si="36"/>
        <v>426179</v>
      </c>
      <c r="I113" s="64">
        <f t="shared" ref="I113:L117" si="43">I114</f>
        <v>0</v>
      </c>
      <c r="J113" s="64">
        <f t="shared" si="43"/>
        <v>0</v>
      </c>
      <c r="K113" s="64">
        <f t="shared" si="43"/>
        <v>0</v>
      </c>
      <c r="L113" s="64">
        <f t="shared" si="43"/>
        <v>0</v>
      </c>
      <c r="M113" s="64">
        <f t="shared" si="36"/>
        <v>426179</v>
      </c>
    </row>
    <row r="114" spans="1:13" ht="43.35" customHeight="1">
      <c r="A114" s="10" t="s">
        <v>35</v>
      </c>
      <c r="B114" s="6" t="s">
        <v>12</v>
      </c>
      <c r="C114" s="6" t="s">
        <v>119</v>
      </c>
      <c r="D114" s="6">
        <v>3120010030</v>
      </c>
      <c r="E114" s="6" t="s">
        <v>36</v>
      </c>
      <c r="F114" s="6" t="s">
        <v>0</v>
      </c>
      <c r="G114" s="51" t="s">
        <v>0</v>
      </c>
      <c r="H114" s="63">
        <f>H115</f>
        <v>426179</v>
      </c>
      <c r="I114" s="63">
        <f t="shared" si="43"/>
        <v>0</v>
      </c>
      <c r="J114" s="63">
        <f t="shared" si="43"/>
        <v>0</v>
      </c>
      <c r="K114" s="63">
        <f t="shared" si="43"/>
        <v>0</v>
      </c>
      <c r="L114" s="63">
        <f t="shared" si="43"/>
        <v>0</v>
      </c>
      <c r="M114" s="63">
        <f>M115</f>
        <v>426179</v>
      </c>
    </row>
    <row r="115" spans="1:13" ht="43.35" customHeight="1">
      <c r="A115" s="10" t="s">
        <v>37</v>
      </c>
      <c r="B115" s="6" t="s">
        <v>12</v>
      </c>
      <c r="C115" s="6" t="s">
        <v>119</v>
      </c>
      <c r="D115" s="6">
        <v>3120010030</v>
      </c>
      <c r="E115" s="6" t="s">
        <v>38</v>
      </c>
      <c r="F115" s="6" t="s">
        <v>0</v>
      </c>
      <c r="G115" s="51" t="s">
        <v>0</v>
      </c>
      <c r="H115" s="63">
        <f>H116</f>
        <v>426179</v>
      </c>
      <c r="I115" s="63">
        <f t="shared" si="43"/>
        <v>0</v>
      </c>
      <c r="J115" s="63">
        <f t="shared" si="43"/>
        <v>0</v>
      </c>
      <c r="K115" s="63">
        <f t="shared" si="43"/>
        <v>0</v>
      </c>
      <c r="L115" s="63">
        <f t="shared" si="43"/>
        <v>0</v>
      </c>
      <c r="M115" s="63">
        <f>M116</f>
        <v>426179</v>
      </c>
    </row>
    <row r="116" spans="1:13" ht="43.35" customHeight="1">
      <c r="A116" s="5" t="s">
        <v>39</v>
      </c>
      <c r="B116" s="6" t="s">
        <v>12</v>
      </c>
      <c r="C116" s="6" t="s">
        <v>119</v>
      </c>
      <c r="D116" s="6">
        <v>3120010030</v>
      </c>
      <c r="E116" s="6" t="s">
        <v>40</v>
      </c>
      <c r="F116" s="6" t="s">
        <v>0</v>
      </c>
      <c r="G116" s="51" t="s">
        <v>0</v>
      </c>
      <c r="H116" s="63">
        <f t="shared" si="36"/>
        <v>426179</v>
      </c>
      <c r="I116" s="63">
        <f t="shared" si="43"/>
        <v>0</v>
      </c>
      <c r="J116" s="63">
        <f t="shared" si="43"/>
        <v>0</v>
      </c>
      <c r="K116" s="63">
        <f t="shared" si="43"/>
        <v>0</v>
      </c>
      <c r="L116" s="63">
        <f t="shared" si="43"/>
        <v>0</v>
      </c>
      <c r="M116" s="63">
        <f t="shared" si="36"/>
        <v>426179</v>
      </c>
    </row>
    <row r="117" spans="1:13" ht="14.45" customHeight="1">
      <c r="A117" s="7" t="s">
        <v>54</v>
      </c>
      <c r="B117" s="13" t="s">
        <v>12</v>
      </c>
      <c r="C117" s="13" t="s">
        <v>119</v>
      </c>
      <c r="D117" s="74">
        <v>3120010030</v>
      </c>
      <c r="E117" s="13" t="s">
        <v>40</v>
      </c>
      <c r="F117" s="7" t="s">
        <v>55</v>
      </c>
      <c r="G117" s="49" t="s">
        <v>0</v>
      </c>
      <c r="H117" s="65">
        <f>H118</f>
        <v>426179</v>
      </c>
      <c r="I117" s="65">
        <f t="shared" si="43"/>
        <v>0</v>
      </c>
      <c r="J117" s="65">
        <f t="shared" si="43"/>
        <v>0</v>
      </c>
      <c r="K117" s="65">
        <f t="shared" si="43"/>
        <v>0</v>
      </c>
      <c r="L117" s="65">
        <f t="shared" si="43"/>
        <v>0</v>
      </c>
      <c r="M117" s="65">
        <f t="shared" si="36"/>
        <v>426179</v>
      </c>
    </row>
    <row r="118" spans="1:13" ht="54.75" customHeight="1">
      <c r="A118" s="7" t="s">
        <v>104</v>
      </c>
      <c r="B118" s="13" t="s">
        <v>12</v>
      </c>
      <c r="C118" s="13" t="s">
        <v>119</v>
      </c>
      <c r="D118" s="74">
        <v>3120010030</v>
      </c>
      <c r="E118" s="13" t="s">
        <v>40</v>
      </c>
      <c r="F118" s="7" t="s">
        <v>55</v>
      </c>
      <c r="G118" s="49" t="s">
        <v>105</v>
      </c>
      <c r="H118" s="65">
        <f>516779-90600</f>
        <v>426179</v>
      </c>
      <c r="I118" s="65"/>
      <c r="J118" s="65"/>
      <c r="K118" s="65"/>
      <c r="L118" s="65"/>
      <c r="M118" s="65">
        <f>H118+I118+J118+K118+L118</f>
        <v>426179</v>
      </c>
    </row>
    <row r="119" spans="1:13" ht="14.45" customHeight="1">
      <c r="A119" s="10" t="s">
        <v>15</v>
      </c>
      <c r="B119" s="6" t="s">
        <v>12</v>
      </c>
      <c r="C119" s="6" t="s">
        <v>119</v>
      </c>
      <c r="D119" s="6" t="s">
        <v>16</v>
      </c>
      <c r="E119" s="6" t="s">
        <v>0</v>
      </c>
      <c r="F119" s="6" t="s">
        <v>0</v>
      </c>
      <c r="G119" s="51" t="s">
        <v>0</v>
      </c>
      <c r="H119" s="63">
        <f t="shared" ref="H119:M119" si="44">H120+H158</f>
        <v>19655797.270000003</v>
      </c>
      <c r="I119" s="63">
        <f t="shared" si="44"/>
        <v>0</v>
      </c>
      <c r="J119" s="63">
        <f t="shared" si="44"/>
        <v>0</v>
      </c>
      <c r="K119" s="63">
        <f t="shared" si="44"/>
        <v>0</v>
      </c>
      <c r="L119" s="63">
        <f t="shared" si="44"/>
        <v>0</v>
      </c>
      <c r="M119" s="63">
        <f t="shared" si="44"/>
        <v>19655797.270000003</v>
      </c>
    </row>
    <row r="120" spans="1:13" ht="14.45" customHeight="1">
      <c r="A120" s="10" t="s">
        <v>123</v>
      </c>
      <c r="B120" s="6" t="s">
        <v>12</v>
      </c>
      <c r="C120" s="6" t="s">
        <v>119</v>
      </c>
      <c r="D120" s="6" t="s">
        <v>124</v>
      </c>
      <c r="E120" s="6" t="s">
        <v>0</v>
      </c>
      <c r="F120" s="6" t="s">
        <v>0</v>
      </c>
      <c r="G120" s="51" t="s">
        <v>0</v>
      </c>
      <c r="H120" s="63">
        <f>H121+H127</f>
        <v>19134797.270000003</v>
      </c>
      <c r="I120" s="63">
        <f t="shared" ref="I120:L120" si="45">I121+I127</f>
        <v>0</v>
      </c>
      <c r="J120" s="63">
        <f t="shared" si="45"/>
        <v>0</v>
      </c>
      <c r="K120" s="63">
        <f t="shared" si="45"/>
        <v>0</v>
      </c>
      <c r="L120" s="63">
        <f t="shared" si="45"/>
        <v>0</v>
      </c>
      <c r="M120" s="63">
        <f>M121+M127</f>
        <v>19134797.270000003</v>
      </c>
    </row>
    <row r="121" spans="1:13" ht="28.9" customHeight="1">
      <c r="A121" s="11" t="s">
        <v>125</v>
      </c>
      <c r="B121" s="12" t="s">
        <v>12</v>
      </c>
      <c r="C121" s="12" t="s">
        <v>119</v>
      </c>
      <c r="D121" s="12" t="s">
        <v>126</v>
      </c>
      <c r="E121" s="12" t="s">
        <v>0</v>
      </c>
      <c r="F121" s="12" t="s">
        <v>0</v>
      </c>
      <c r="G121" s="52" t="s">
        <v>0</v>
      </c>
      <c r="H121" s="64">
        <v>1661590</v>
      </c>
      <c r="I121" s="64">
        <f t="shared" ref="I121:M125" si="46">I122</f>
        <v>0</v>
      </c>
      <c r="J121" s="64">
        <f t="shared" si="46"/>
        <v>0</v>
      </c>
      <c r="K121" s="64">
        <f t="shared" si="46"/>
        <v>0</v>
      </c>
      <c r="L121" s="64">
        <f t="shared" si="46"/>
        <v>0</v>
      </c>
      <c r="M121" s="64">
        <f t="shared" si="46"/>
        <v>1661590</v>
      </c>
    </row>
    <row r="122" spans="1:13" ht="43.35" customHeight="1">
      <c r="A122" s="10" t="s">
        <v>35</v>
      </c>
      <c r="B122" s="6" t="s">
        <v>12</v>
      </c>
      <c r="C122" s="6" t="s">
        <v>119</v>
      </c>
      <c r="D122" s="6" t="s">
        <v>126</v>
      </c>
      <c r="E122" s="6" t="s">
        <v>36</v>
      </c>
      <c r="F122" s="6" t="s">
        <v>0</v>
      </c>
      <c r="G122" s="51" t="s">
        <v>0</v>
      </c>
      <c r="H122" s="63">
        <v>1661590</v>
      </c>
      <c r="I122" s="63">
        <f t="shared" si="46"/>
        <v>0</v>
      </c>
      <c r="J122" s="63">
        <f t="shared" si="46"/>
        <v>0</v>
      </c>
      <c r="K122" s="63">
        <f t="shared" si="46"/>
        <v>0</v>
      </c>
      <c r="L122" s="63">
        <f t="shared" si="46"/>
        <v>0</v>
      </c>
      <c r="M122" s="63">
        <f t="shared" si="46"/>
        <v>1661590</v>
      </c>
    </row>
    <row r="123" spans="1:13" ht="43.35" customHeight="1">
      <c r="A123" s="10" t="s">
        <v>37</v>
      </c>
      <c r="B123" s="6" t="s">
        <v>12</v>
      </c>
      <c r="C123" s="6" t="s">
        <v>119</v>
      </c>
      <c r="D123" s="6" t="s">
        <v>126</v>
      </c>
      <c r="E123" s="6" t="s">
        <v>38</v>
      </c>
      <c r="F123" s="6" t="s">
        <v>0</v>
      </c>
      <c r="G123" s="51" t="s">
        <v>0</v>
      </c>
      <c r="H123" s="63">
        <v>1661590</v>
      </c>
      <c r="I123" s="63">
        <f t="shared" si="46"/>
        <v>0</v>
      </c>
      <c r="J123" s="63">
        <f t="shared" si="46"/>
        <v>0</v>
      </c>
      <c r="K123" s="63">
        <f t="shared" si="46"/>
        <v>0</v>
      </c>
      <c r="L123" s="63">
        <f t="shared" si="46"/>
        <v>0</v>
      </c>
      <c r="M123" s="63">
        <f t="shared" si="46"/>
        <v>1661590</v>
      </c>
    </row>
    <row r="124" spans="1:13" ht="43.35" customHeight="1">
      <c r="A124" s="5" t="s">
        <v>39</v>
      </c>
      <c r="B124" s="6" t="s">
        <v>12</v>
      </c>
      <c r="C124" s="6" t="s">
        <v>119</v>
      </c>
      <c r="D124" s="6" t="s">
        <v>126</v>
      </c>
      <c r="E124" s="6" t="s">
        <v>40</v>
      </c>
      <c r="F124" s="6" t="s">
        <v>0</v>
      </c>
      <c r="G124" s="51" t="s">
        <v>0</v>
      </c>
      <c r="H124" s="63">
        <v>1661590</v>
      </c>
      <c r="I124" s="63">
        <f t="shared" si="46"/>
        <v>0</v>
      </c>
      <c r="J124" s="63">
        <f t="shared" si="46"/>
        <v>0</v>
      </c>
      <c r="K124" s="63">
        <f t="shared" si="46"/>
        <v>0</v>
      </c>
      <c r="L124" s="63">
        <f t="shared" si="46"/>
        <v>0</v>
      </c>
      <c r="M124" s="63">
        <f t="shared" si="46"/>
        <v>1661590</v>
      </c>
    </row>
    <row r="125" spans="1:13" ht="14.45" customHeight="1">
      <c r="A125" s="7" t="s">
        <v>41</v>
      </c>
      <c r="B125" s="13" t="s">
        <v>12</v>
      </c>
      <c r="C125" s="13" t="s">
        <v>119</v>
      </c>
      <c r="D125" s="13" t="s">
        <v>126</v>
      </c>
      <c r="E125" s="13" t="s">
        <v>40</v>
      </c>
      <c r="F125" s="13">
        <v>296</v>
      </c>
      <c r="G125" s="49" t="s">
        <v>0</v>
      </c>
      <c r="H125" s="65">
        <v>1661590</v>
      </c>
      <c r="I125" s="65">
        <f t="shared" si="46"/>
        <v>0</v>
      </c>
      <c r="J125" s="65">
        <f t="shared" si="46"/>
        <v>0</v>
      </c>
      <c r="K125" s="65">
        <f t="shared" si="46"/>
        <v>0</v>
      </c>
      <c r="L125" s="65">
        <f t="shared" si="46"/>
        <v>0</v>
      </c>
      <c r="M125" s="65">
        <f t="shared" si="46"/>
        <v>1661590</v>
      </c>
    </row>
    <row r="126" spans="1:13" ht="14.45" customHeight="1">
      <c r="A126" s="7" t="s">
        <v>106</v>
      </c>
      <c r="B126" s="13" t="s">
        <v>12</v>
      </c>
      <c r="C126" s="13" t="s">
        <v>119</v>
      </c>
      <c r="D126" s="13" t="s">
        <v>126</v>
      </c>
      <c r="E126" s="13" t="s">
        <v>40</v>
      </c>
      <c r="F126" s="13">
        <v>296</v>
      </c>
      <c r="G126" s="49" t="s">
        <v>107</v>
      </c>
      <c r="H126" s="65">
        <v>1661590</v>
      </c>
      <c r="I126" s="65"/>
      <c r="J126" s="65"/>
      <c r="K126" s="65"/>
      <c r="L126" s="65"/>
      <c r="M126" s="65">
        <f>H126+I126+J126+K126+L126</f>
        <v>1661590</v>
      </c>
    </row>
    <row r="127" spans="1:13" ht="43.35" customHeight="1">
      <c r="A127" s="11" t="s">
        <v>127</v>
      </c>
      <c r="B127" s="12" t="s">
        <v>12</v>
      </c>
      <c r="C127" s="12" t="s">
        <v>119</v>
      </c>
      <c r="D127" s="12" t="s">
        <v>128</v>
      </c>
      <c r="E127" s="12" t="s">
        <v>0</v>
      </c>
      <c r="F127" s="12" t="s">
        <v>0</v>
      </c>
      <c r="G127" s="52" t="s">
        <v>0</v>
      </c>
      <c r="H127" s="64">
        <f>H128+H144</f>
        <v>17473207.270000003</v>
      </c>
      <c r="I127" s="64">
        <f t="shared" ref="I127:L127" si="47">I128+I144</f>
        <v>0</v>
      </c>
      <c r="J127" s="64">
        <f t="shared" si="47"/>
        <v>0</v>
      </c>
      <c r="K127" s="64">
        <f t="shared" si="47"/>
        <v>0</v>
      </c>
      <c r="L127" s="64">
        <f t="shared" si="47"/>
        <v>0</v>
      </c>
      <c r="M127" s="64">
        <f>M128+M144</f>
        <v>17473207.270000003</v>
      </c>
    </row>
    <row r="128" spans="1:13" ht="43.35" customHeight="1">
      <c r="A128" s="10" t="s">
        <v>35</v>
      </c>
      <c r="B128" s="6" t="s">
        <v>12</v>
      </c>
      <c r="C128" s="6" t="s">
        <v>119</v>
      </c>
      <c r="D128" s="6" t="s">
        <v>128</v>
      </c>
      <c r="E128" s="6" t="s">
        <v>36</v>
      </c>
      <c r="F128" s="6" t="s">
        <v>0</v>
      </c>
      <c r="G128" s="51" t="s">
        <v>0</v>
      </c>
      <c r="H128" s="63">
        <f t="shared" ref="H128:M129" si="48">H129</f>
        <v>16590807.270000001</v>
      </c>
      <c r="I128" s="63">
        <f t="shared" si="48"/>
        <v>0</v>
      </c>
      <c r="J128" s="63">
        <f t="shared" si="48"/>
        <v>0</v>
      </c>
      <c r="K128" s="63">
        <f t="shared" si="48"/>
        <v>0</v>
      </c>
      <c r="L128" s="63">
        <f t="shared" si="48"/>
        <v>0</v>
      </c>
      <c r="M128" s="63">
        <f t="shared" si="48"/>
        <v>16590807.270000001</v>
      </c>
    </row>
    <row r="129" spans="1:14" ht="43.35" customHeight="1">
      <c r="A129" s="10" t="s">
        <v>37</v>
      </c>
      <c r="B129" s="6" t="s">
        <v>12</v>
      </c>
      <c r="C129" s="6" t="s">
        <v>119</v>
      </c>
      <c r="D129" s="6" t="s">
        <v>128</v>
      </c>
      <c r="E129" s="6" t="s">
        <v>38</v>
      </c>
      <c r="F129" s="6" t="s">
        <v>0</v>
      </c>
      <c r="G129" s="51" t="s">
        <v>0</v>
      </c>
      <c r="H129" s="63">
        <f t="shared" si="48"/>
        <v>16590807.270000001</v>
      </c>
      <c r="I129" s="63">
        <f t="shared" si="48"/>
        <v>0</v>
      </c>
      <c r="J129" s="63">
        <f t="shared" si="48"/>
        <v>0</v>
      </c>
      <c r="K129" s="63">
        <f t="shared" si="48"/>
        <v>0</v>
      </c>
      <c r="L129" s="63">
        <f t="shared" si="48"/>
        <v>0</v>
      </c>
      <c r="M129" s="63">
        <f t="shared" si="48"/>
        <v>16590807.270000001</v>
      </c>
    </row>
    <row r="130" spans="1:14" ht="43.35" customHeight="1">
      <c r="A130" s="5" t="s">
        <v>39</v>
      </c>
      <c r="B130" s="6" t="s">
        <v>12</v>
      </c>
      <c r="C130" s="6" t="s">
        <v>119</v>
      </c>
      <c r="D130" s="6" t="s">
        <v>128</v>
      </c>
      <c r="E130" s="6" t="s">
        <v>40</v>
      </c>
      <c r="F130" s="6" t="s">
        <v>0</v>
      </c>
      <c r="G130" s="51" t="s">
        <v>0</v>
      </c>
      <c r="H130" s="63">
        <f>H131+H136+H139+H142</f>
        <v>16590807.270000001</v>
      </c>
      <c r="I130" s="63">
        <f t="shared" ref="I130:L130" si="49">I131+I136+I139+I142</f>
        <v>0</v>
      </c>
      <c r="J130" s="63">
        <f t="shared" si="49"/>
        <v>0</v>
      </c>
      <c r="K130" s="63">
        <f t="shared" si="49"/>
        <v>0</v>
      </c>
      <c r="L130" s="63">
        <f t="shared" si="49"/>
        <v>0</v>
      </c>
      <c r="M130" s="63">
        <f>M131+M136+M139+M142</f>
        <v>16590807.270000001</v>
      </c>
    </row>
    <row r="131" spans="1:14" ht="14.45" customHeight="1">
      <c r="A131" s="7" t="s">
        <v>88</v>
      </c>
      <c r="B131" s="13" t="s">
        <v>12</v>
      </c>
      <c r="C131" s="13" t="s">
        <v>119</v>
      </c>
      <c r="D131" s="13" t="s">
        <v>128</v>
      </c>
      <c r="E131" s="13" t="s">
        <v>40</v>
      </c>
      <c r="F131" s="7" t="s">
        <v>89</v>
      </c>
      <c r="G131" s="49" t="s">
        <v>0</v>
      </c>
      <c r="H131" s="65">
        <f>H132+H133+H134+H135</f>
        <v>10857478.300000001</v>
      </c>
      <c r="I131" s="65">
        <f t="shared" ref="I131:L131" si="50">I132+I133+I134+I135</f>
        <v>0</v>
      </c>
      <c r="J131" s="65">
        <f t="shared" si="50"/>
        <v>0</v>
      </c>
      <c r="K131" s="65">
        <f t="shared" si="50"/>
        <v>0</v>
      </c>
      <c r="L131" s="65">
        <f t="shared" si="50"/>
        <v>0</v>
      </c>
      <c r="M131" s="65">
        <f>M132+M133+M134+M135</f>
        <v>10857478.300000001</v>
      </c>
    </row>
    <row r="132" spans="1:14" ht="59.25" customHeight="1">
      <c r="A132" s="7" t="s">
        <v>90</v>
      </c>
      <c r="B132" s="13" t="s">
        <v>12</v>
      </c>
      <c r="C132" s="13" t="s">
        <v>119</v>
      </c>
      <c r="D132" s="13" t="s">
        <v>128</v>
      </c>
      <c r="E132" s="13" t="s">
        <v>40</v>
      </c>
      <c r="F132" s="7" t="s">
        <v>89</v>
      </c>
      <c r="G132" s="49" t="s">
        <v>91</v>
      </c>
      <c r="H132" s="65">
        <f>7721471.3-460400</f>
        <v>7261071.2999999998</v>
      </c>
      <c r="I132" s="65"/>
      <c r="J132" s="65"/>
      <c r="K132" s="65"/>
      <c r="L132" s="65"/>
      <c r="M132" s="65">
        <f>H132+I132+J132+K132+L132</f>
        <v>7261071.2999999998</v>
      </c>
    </row>
    <row r="133" spans="1:14" ht="28.9" customHeight="1">
      <c r="A133" s="7" t="s">
        <v>92</v>
      </c>
      <c r="B133" s="13" t="s">
        <v>12</v>
      </c>
      <c r="C133" s="13" t="s">
        <v>119</v>
      </c>
      <c r="D133" s="13" t="s">
        <v>128</v>
      </c>
      <c r="E133" s="13" t="s">
        <v>40</v>
      </c>
      <c r="F133" s="7" t="s">
        <v>89</v>
      </c>
      <c r="G133" s="49" t="s">
        <v>93</v>
      </c>
      <c r="H133" s="65">
        <v>2366572</v>
      </c>
      <c r="I133" s="65"/>
      <c r="J133" s="65"/>
      <c r="K133" s="65"/>
      <c r="L133" s="65"/>
      <c r="M133" s="65">
        <f>H133+I133+J133+K133+L133</f>
        <v>2366572</v>
      </c>
    </row>
    <row r="134" spans="1:14" ht="28.9" customHeight="1">
      <c r="A134" s="7" t="s">
        <v>94</v>
      </c>
      <c r="B134" s="13" t="s">
        <v>12</v>
      </c>
      <c r="C134" s="13" t="s">
        <v>119</v>
      </c>
      <c r="D134" s="13" t="s">
        <v>128</v>
      </c>
      <c r="E134" s="13" t="s">
        <v>40</v>
      </c>
      <c r="F134" s="7" t="s">
        <v>89</v>
      </c>
      <c r="G134" s="49" t="s">
        <v>95</v>
      </c>
      <c r="H134" s="65">
        <v>980827</v>
      </c>
      <c r="I134" s="65"/>
      <c r="J134" s="65"/>
      <c r="K134" s="65"/>
      <c r="L134" s="65"/>
      <c r="M134" s="65">
        <f>H134+I134+J134+K134+L134</f>
        <v>980827</v>
      </c>
    </row>
    <row r="135" spans="1:14" ht="28.9" customHeight="1">
      <c r="A135" s="7" t="s">
        <v>96</v>
      </c>
      <c r="B135" s="13" t="s">
        <v>12</v>
      </c>
      <c r="C135" s="13" t="s">
        <v>119</v>
      </c>
      <c r="D135" s="13" t="s">
        <v>128</v>
      </c>
      <c r="E135" s="13" t="s">
        <v>40</v>
      </c>
      <c r="F135" s="7" t="s">
        <v>89</v>
      </c>
      <c r="G135" s="49" t="s">
        <v>97</v>
      </c>
      <c r="H135" s="65">
        <v>249008</v>
      </c>
      <c r="I135" s="65"/>
      <c r="J135" s="65"/>
      <c r="K135" s="65"/>
      <c r="L135" s="65"/>
      <c r="M135" s="65">
        <f>H135+I135+J135+K135+L135</f>
        <v>249008</v>
      </c>
    </row>
    <row r="136" spans="1:14" ht="14.45" customHeight="1">
      <c r="A136" s="7" t="s">
        <v>72</v>
      </c>
      <c r="B136" s="13" t="s">
        <v>12</v>
      </c>
      <c r="C136" s="13" t="s">
        <v>119</v>
      </c>
      <c r="D136" s="13" t="s">
        <v>128</v>
      </c>
      <c r="E136" s="13" t="s">
        <v>40</v>
      </c>
      <c r="F136" s="7" t="s">
        <v>73</v>
      </c>
      <c r="G136" s="49" t="s">
        <v>0</v>
      </c>
      <c r="H136" s="65">
        <f>H137+H138</f>
        <v>4606926.07</v>
      </c>
      <c r="I136" s="65">
        <f t="shared" ref="I136:L136" si="51">I137+I138</f>
        <v>0</v>
      </c>
      <c r="J136" s="65">
        <f t="shared" si="51"/>
        <v>0</v>
      </c>
      <c r="K136" s="65">
        <f t="shared" si="51"/>
        <v>0</v>
      </c>
      <c r="L136" s="65">
        <f t="shared" si="51"/>
        <v>0</v>
      </c>
      <c r="M136" s="65">
        <f>M137+M138</f>
        <v>4606926.07</v>
      </c>
    </row>
    <row r="137" spans="1:14" ht="14.45" customHeight="1">
      <c r="A137" s="17" t="s">
        <v>98</v>
      </c>
      <c r="B137" s="13" t="s">
        <v>12</v>
      </c>
      <c r="C137" s="13" t="s">
        <v>119</v>
      </c>
      <c r="D137" s="13" t="s">
        <v>128</v>
      </c>
      <c r="E137" s="13" t="s">
        <v>40</v>
      </c>
      <c r="F137" s="7" t="s">
        <v>73</v>
      </c>
      <c r="G137" s="54">
        <v>1111</v>
      </c>
      <c r="H137" s="65">
        <v>1734184</v>
      </c>
      <c r="I137" s="65"/>
      <c r="J137" s="65"/>
      <c r="K137" s="65"/>
      <c r="L137" s="65"/>
      <c r="M137" s="65">
        <f>H137+I137+J137+K137+L137</f>
        <v>1734184</v>
      </c>
    </row>
    <row r="138" spans="1:14" ht="78.75" customHeight="1">
      <c r="A138" s="7" t="s">
        <v>74</v>
      </c>
      <c r="B138" s="13" t="s">
        <v>12</v>
      </c>
      <c r="C138" s="13" t="s">
        <v>119</v>
      </c>
      <c r="D138" s="13" t="s">
        <v>128</v>
      </c>
      <c r="E138" s="13" t="s">
        <v>40</v>
      </c>
      <c r="F138" s="7" t="s">
        <v>73</v>
      </c>
      <c r="G138" s="49" t="s">
        <v>75</v>
      </c>
      <c r="H138" s="65">
        <f>2401098.2+471643.87</f>
        <v>2872742.0700000003</v>
      </c>
      <c r="I138" s="65"/>
      <c r="J138" s="65"/>
      <c r="K138" s="65"/>
      <c r="L138" s="65"/>
      <c r="M138" s="65">
        <f>H138+I138+J138+K138+L138</f>
        <v>2872742.0700000003</v>
      </c>
    </row>
    <row r="139" spans="1:14" ht="14.45" customHeight="1">
      <c r="A139" s="7" t="s">
        <v>54</v>
      </c>
      <c r="B139" s="13" t="s">
        <v>12</v>
      </c>
      <c r="C139" s="13" t="s">
        <v>119</v>
      </c>
      <c r="D139" s="13" t="s">
        <v>128</v>
      </c>
      <c r="E139" s="13" t="s">
        <v>40</v>
      </c>
      <c r="F139" s="7" t="s">
        <v>55</v>
      </c>
      <c r="G139" s="49" t="s">
        <v>0</v>
      </c>
      <c r="H139" s="65">
        <f>1128402.9-2000</f>
        <v>1126402.8999999999</v>
      </c>
      <c r="I139" s="65">
        <f>I141+I140</f>
        <v>0</v>
      </c>
      <c r="J139" s="65">
        <f t="shared" ref="J139:M139" si="52">J141+J140</f>
        <v>0</v>
      </c>
      <c r="K139" s="65">
        <f t="shared" si="52"/>
        <v>0</v>
      </c>
      <c r="L139" s="65">
        <f>L141+L140</f>
        <v>0</v>
      </c>
      <c r="M139" s="65">
        <f t="shared" si="52"/>
        <v>1126402.8999999999</v>
      </c>
      <c r="N139" s="14"/>
    </row>
    <row r="140" spans="1:14" ht="14.45" customHeight="1">
      <c r="A140" s="7" t="s">
        <v>104</v>
      </c>
      <c r="B140" s="13" t="s">
        <v>12</v>
      </c>
      <c r="C140" s="13" t="s">
        <v>119</v>
      </c>
      <c r="D140" s="13" t="s">
        <v>128</v>
      </c>
      <c r="E140" s="13" t="s">
        <v>40</v>
      </c>
      <c r="F140" s="7" t="s">
        <v>55</v>
      </c>
      <c r="G140" s="49">
        <v>1134</v>
      </c>
      <c r="H140" s="65">
        <f>143886+25530</f>
        <v>169416</v>
      </c>
      <c r="I140" s="65"/>
      <c r="J140" s="65"/>
      <c r="K140" s="65"/>
      <c r="L140" s="65"/>
      <c r="M140" s="83">
        <f>H140+I140+J140+K140+L140</f>
        <v>169416</v>
      </c>
    </row>
    <row r="141" spans="1:14" ht="63" customHeight="1">
      <c r="A141" s="7" t="s">
        <v>104</v>
      </c>
      <c r="B141" s="13" t="s">
        <v>12</v>
      </c>
      <c r="C141" s="13" t="s">
        <v>119</v>
      </c>
      <c r="D141" s="13" t="s">
        <v>128</v>
      </c>
      <c r="E141" s="13" t="s">
        <v>40</v>
      </c>
      <c r="F141" s="7" t="s">
        <v>55</v>
      </c>
      <c r="G141" s="49" t="s">
        <v>105</v>
      </c>
      <c r="H141" s="83">
        <f>984516.9-27530</f>
        <v>956986.9</v>
      </c>
      <c r="I141" s="83"/>
      <c r="J141" s="83"/>
      <c r="K141" s="83"/>
      <c r="L141" s="83"/>
      <c r="M141" s="83">
        <f>H141+I141+J141+K141+L141</f>
        <v>956986.9</v>
      </c>
    </row>
    <row r="142" spans="1:14" ht="14.45" customHeight="1">
      <c r="A142" s="7" t="s">
        <v>45</v>
      </c>
      <c r="B142" s="13" t="s">
        <v>12</v>
      </c>
      <c r="C142" s="13" t="s">
        <v>119</v>
      </c>
      <c r="D142" s="13" t="s">
        <v>128</v>
      </c>
      <c r="E142" s="13" t="s">
        <v>40</v>
      </c>
      <c r="F142" s="7" t="s">
        <v>46</v>
      </c>
      <c r="G142" s="49" t="s">
        <v>0</v>
      </c>
      <c r="H142" s="65">
        <v>0</v>
      </c>
      <c r="I142" s="65">
        <f t="shared" ref="I142:L142" si="53">I143</f>
        <v>0</v>
      </c>
      <c r="J142" s="65">
        <f t="shared" si="53"/>
        <v>0</v>
      </c>
      <c r="K142" s="65">
        <f t="shared" si="53"/>
        <v>0</v>
      </c>
      <c r="L142" s="65">
        <f t="shared" si="53"/>
        <v>0</v>
      </c>
      <c r="M142" s="65">
        <f>M143</f>
        <v>0</v>
      </c>
    </row>
    <row r="143" spans="1:14" ht="28.9" customHeight="1">
      <c r="A143" s="7" t="s">
        <v>82</v>
      </c>
      <c r="B143" s="13" t="s">
        <v>12</v>
      </c>
      <c r="C143" s="13" t="s">
        <v>119</v>
      </c>
      <c r="D143" s="13" t="s">
        <v>128</v>
      </c>
      <c r="E143" s="13" t="s">
        <v>40</v>
      </c>
      <c r="F143" s="7" t="s">
        <v>46</v>
      </c>
      <c r="G143" s="49" t="s">
        <v>83</v>
      </c>
      <c r="H143" s="65"/>
      <c r="I143" s="65"/>
      <c r="J143" s="65"/>
      <c r="K143" s="65"/>
      <c r="L143" s="65"/>
      <c r="M143" s="65"/>
    </row>
    <row r="144" spans="1:14" ht="14.45" customHeight="1">
      <c r="A144" s="10" t="s">
        <v>129</v>
      </c>
      <c r="B144" s="6" t="s">
        <v>12</v>
      </c>
      <c r="C144" s="6" t="s">
        <v>119</v>
      </c>
      <c r="D144" s="6" t="s">
        <v>128</v>
      </c>
      <c r="E144" s="6" t="s">
        <v>130</v>
      </c>
      <c r="F144" s="6" t="s">
        <v>0</v>
      </c>
      <c r="G144" s="51" t="s">
        <v>0</v>
      </c>
      <c r="H144" s="63">
        <f t="shared" ref="H144" si="54">H145+H157</f>
        <v>882400</v>
      </c>
      <c r="I144" s="63">
        <f t="shared" ref="I144" si="55">I145+I152</f>
        <v>0</v>
      </c>
      <c r="J144" s="63">
        <f>J145+J157</f>
        <v>0</v>
      </c>
      <c r="K144" s="63">
        <f t="shared" ref="K144:L144" si="56">K145+K157</f>
        <v>0</v>
      </c>
      <c r="L144" s="63">
        <f t="shared" si="56"/>
        <v>0</v>
      </c>
      <c r="M144" s="63">
        <f>M145+M157</f>
        <v>882400</v>
      </c>
    </row>
    <row r="145" spans="1:13" ht="28.9" customHeight="1">
      <c r="A145" s="10" t="s">
        <v>131</v>
      </c>
      <c r="B145" s="6" t="s">
        <v>12</v>
      </c>
      <c r="C145" s="6" t="s">
        <v>119</v>
      </c>
      <c r="D145" s="6" t="s">
        <v>128</v>
      </c>
      <c r="E145" s="6" t="s">
        <v>132</v>
      </c>
      <c r="F145" s="6" t="s">
        <v>0</v>
      </c>
      <c r="G145" s="51" t="s">
        <v>0</v>
      </c>
      <c r="H145" s="63">
        <f>H146+H149+H152</f>
        <v>800400</v>
      </c>
      <c r="I145" s="63">
        <f t="shared" ref="I145" si="57">I146+I149</f>
        <v>0</v>
      </c>
      <c r="J145" s="63">
        <f>J146+J149+J152</f>
        <v>0</v>
      </c>
      <c r="K145" s="63">
        <f t="shared" ref="K145:L145" si="58">K146+K149+K152</f>
        <v>0</v>
      </c>
      <c r="L145" s="63">
        <f t="shared" si="58"/>
        <v>0</v>
      </c>
      <c r="M145" s="63">
        <f>M146+M149+M152</f>
        <v>800400</v>
      </c>
    </row>
    <row r="146" spans="1:13" ht="28.9" customHeight="1">
      <c r="A146" s="5" t="s">
        <v>133</v>
      </c>
      <c r="B146" s="6" t="s">
        <v>12</v>
      </c>
      <c r="C146" s="6" t="s">
        <v>119</v>
      </c>
      <c r="D146" s="6" t="s">
        <v>128</v>
      </c>
      <c r="E146" s="6" t="s">
        <v>134</v>
      </c>
      <c r="F146" s="6" t="s">
        <v>0</v>
      </c>
      <c r="G146" s="51" t="s">
        <v>0</v>
      </c>
      <c r="H146" s="63">
        <f>H147</f>
        <v>260000</v>
      </c>
      <c r="I146" s="63">
        <f t="shared" ref="I146:M147" si="59">I147</f>
        <v>0</v>
      </c>
      <c r="J146" s="63">
        <f t="shared" si="59"/>
        <v>0</v>
      </c>
      <c r="K146" s="63">
        <f t="shared" si="59"/>
        <v>0</v>
      </c>
      <c r="L146" s="63">
        <f t="shared" si="59"/>
        <v>0</v>
      </c>
      <c r="M146" s="63">
        <f t="shared" si="59"/>
        <v>260000</v>
      </c>
    </row>
    <row r="147" spans="1:13" ht="14.45" customHeight="1">
      <c r="A147" s="7" t="s">
        <v>41</v>
      </c>
      <c r="B147" s="13" t="s">
        <v>12</v>
      </c>
      <c r="C147" s="13" t="s">
        <v>119</v>
      </c>
      <c r="D147" s="13" t="s">
        <v>128</v>
      </c>
      <c r="E147" s="13" t="s">
        <v>134</v>
      </c>
      <c r="F147" s="13">
        <v>291</v>
      </c>
      <c r="G147" s="49" t="s">
        <v>0</v>
      </c>
      <c r="H147" s="65">
        <f>H148</f>
        <v>260000</v>
      </c>
      <c r="I147" s="65">
        <f t="shared" si="59"/>
        <v>0</v>
      </c>
      <c r="J147" s="65">
        <f t="shared" si="59"/>
        <v>0</v>
      </c>
      <c r="K147" s="65">
        <f t="shared" si="59"/>
        <v>0</v>
      </c>
      <c r="L147" s="65">
        <f t="shared" si="59"/>
        <v>0</v>
      </c>
      <c r="M147" s="65">
        <f t="shared" si="59"/>
        <v>260000</v>
      </c>
    </row>
    <row r="148" spans="1:13" ht="43.35" customHeight="1">
      <c r="A148" s="7" t="s">
        <v>135</v>
      </c>
      <c r="B148" s="13" t="s">
        <v>12</v>
      </c>
      <c r="C148" s="13" t="s">
        <v>119</v>
      </c>
      <c r="D148" s="13" t="s">
        <v>128</v>
      </c>
      <c r="E148" s="13" t="s">
        <v>134</v>
      </c>
      <c r="F148" s="13">
        <v>291</v>
      </c>
      <c r="G148" s="49" t="s">
        <v>136</v>
      </c>
      <c r="H148" s="65">
        <f>160000+100000</f>
        <v>260000</v>
      </c>
      <c r="I148" s="65"/>
      <c r="J148" s="65"/>
      <c r="K148" s="65"/>
      <c r="L148" s="65"/>
      <c r="M148" s="65">
        <f>H148+I148+J148+K148+L148</f>
        <v>260000</v>
      </c>
    </row>
    <row r="149" spans="1:13" ht="28.9" customHeight="1">
      <c r="A149" s="5" t="s">
        <v>137</v>
      </c>
      <c r="B149" s="6" t="s">
        <v>12</v>
      </c>
      <c r="C149" s="6" t="s">
        <v>119</v>
      </c>
      <c r="D149" s="6" t="s">
        <v>128</v>
      </c>
      <c r="E149" s="6" t="s">
        <v>138</v>
      </c>
      <c r="F149" s="6" t="s">
        <v>0</v>
      </c>
      <c r="G149" s="51" t="s">
        <v>0</v>
      </c>
      <c r="H149" s="63">
        <f t="shared" ref="H149:M150" si="60">H150</f>
        <v>355200</v>
      </c>
      <c r="I149" s="63">
        <f t="shared" si="60"/>
        <v>0</v>
      </c>
      <c r="J149" s="63">
        <f t="shared" si="60"/>
        <v>0</v>
      </c>
      <c r="K149" s="63">
        <f t="shared" si="60"/>
        <v>0</v>
      </c>
      <c r="L149" s="63">
        <f t="shared" si="60"/>
        <v>0</v>
      </c>
      <c r="M149" s="63">
        <f t="shared" si="60"/>
        <v>355200</v>
      </c>
    </row>
    <row r="150" spans="1:13" ht="14.45" customHeight="1">
      <c r="A150" s="7" t="s">
        <v>41</v>
      </c>
      <c r="B150" s="13" t="s">
        <v>12</v>
      </c>
      <c r="C150" s="13" t="s">
        <v>119</v>
      </c>
      <c r="D150" s="13" t="s">
        <v>128</v>
      </c>
      <c r="E150" s="13" t="s">
        <v>138</v>
      </c>
      <c r="F150" s="13">
        <v>291</v>
      </c>
      <c r="G150" s="49" t="s">
        <v>0</v>
      </c>
      <c r="H150" s="65">
        <f t="shared" si="60"/>
        <v>355200</v>
      </c>
      <c r="I150" s="65">
        <f t="shared" si="60"/>
        <v>0</v>
      </c>
      <c r="J150" s="65">
        <f t="shared" si="60"/>
        <v>0</v>
      </c>
      <c r="K150" s="65">
        <f t="shared" si="60"/>
        <v>0</v>
      </c>
      <c r="L150" s="65">
        <f t="shared" si="60"/>
        <v>0</v>
      </c>
      <c r="M150" s="65">
        <f t="shared" si="60"/>
        <v>355200</v>
      </c>
    </row>
    <row r="151" spans="1:13" ht="43.35" customHeight="1">
      <c r="A151" s="7" t="s">
        <v>135</v>
      </c>
      <c r="B151" s="13" t="s">
        <v>12</v>
      </c>
      <c r="C151" s="13" t="s">
        <v>119</v>
      </c>
      <c r="D151" s="13" t="s">
        <v>128</v>
      </c>
      <c r="E151" s="13" t="s">
        <v>138</v>
      </c>
      <c r="F151" s="13">
        <v>291</v>
      </c>
      <c r="G151" s="49" t="s">
        <v>136</v>
      </c>
      <c r="H151" s="65">
        <f>15000+340200</f>
        <v>355200</v>
      </c>
      <c r="I151" s="65"/>
      <c r="J151" s="65"/>
      <c r="K151" s="65"/>
      <c r="L151" s="65"/>
      <c r="M151" s="65">
        <f>H151+I151+J151+K151+L151</f>
        <v>355200</v>
      </c>
    </row>
    <row r="152" spans="1:13" ht="26.25" customHeight="1">
      <c r="A152" s="5" t="s">
        <v>41</v>
      </c>
      <c r="B152" s="6" t="s">
        <v>12</v>
      </c>
      <c r="C152" s="6" t="s">
        <v>119</v>
      </c>
      <c r="D152" s="6" t="s">
        <v>128</v>
      </c>
      <c r="E152" s="6">
        <v>853</v>
      </c>
      <c r="F152" s="5"/>
      <c r="G152" s="57"/>
      <c r="H152" s="63">
        <f>H153+H154+H155+H156</f>
        <v>185200</v>
      </c>
      <c r="I152" s="63">
        <f t="shared" ref="I152:L152" si="61">I153+I154+I155+I156</f>
        <v>0</v>
      </c>
      <c r="J152" s="63">
        <f t="shared" si="61"/>
        <v>0</v>
      </c>
      <c r="K152" s="63">
        <f t="shared" si="61"/>
        <v>0</v>
      </c>
      <c r="L152" s="63">
        <f t="shared" si="61"/>
        <v>0</v>
      </c>
      <c r="M152" s="63">
        <f>M153+M154+M155+M156</f>
        <v>185200</v>
      </c>
    </row>
    <row r="153" spans="1:13" ht="30.75" customHeight="1">
      <c r="A153" s="34" t="s">
        <v>286</v>
      </c>
      <c r="B153" s="13" t="s">
        <v>12</v>
      </c>
      <c r="C153" s="13" t="s">
        <v>119</v>
      </c>
      <c r="D153" s="13" t="s">
        <v>128</v>
      </c>
      <c r="E153" s="13">
        <v>853</v>
      </c>
      <c r="F153" s="7">
        <v>292</v>
      </c>
      <c r="G153" s="49">
        <v>1144</v>
      </c>
      <c r="H153" s="65">
        <v>200</v>
      </c>
      <c r="I153" s="65"/>
      <c r="J153" s="65"/>
      <c r="K153" s="65"/>
      <c r="L153" s="65"/>
      <c r="M153" s="65">
        <f>H153+I153+J153+K153+L153</f>
        <v>200</v>
      </c>
    </row>
    <row r="154" spans="1:13" ht="27" customHeight="1">
      <c r="A154" s="34" t="s">
        <v>287</v>
      </c>
      <c r="B154" s="13" t="s">
        <v>12</v>
      </c>
      <c r="C154" s="13" t="s">
        <v>119</v>
      </c>
      <c r="D154" s="13" t="s">
        <v>128</v>
      </c>
      <c r="E154" s="13">
        <v>853</v>
      </c>
      <c r="F154" s="7">
        <v>292</v>
      </c>
      <c r="G154" s="49">
        <v>1150</v>
      </c>
      <c r="H154" s="65">
        <v>65759.37</v>
      </c>
      <c r="I154" s="65"/>
      <c r="J154" s="65"/>
      <c r="K154" s="65"/>
      <c r="L154" s="65"/>
      <c r="M154" s="65">
        <f>H154+I154+J154+K154+L154</f>
        <v>65759.37</v>
      </c>
    </row>
    <row r="155" spans="1:13" ht="27" customHeight="1">
      <c r="A155" s="17" t="s">
        <v>350</v>
      </c>
      <c r="B155" s="13" t="s">
        <v>12</v>
      </c>
      <c r="C155" s="13" t="s">
        <v>119</v>
      </c>
      <c r="D155" s="13" t="s">
        <v>128</v>
      </c>
      <c r="E155" s="13">
        <v>853</v>
      </c>
      <c r="F155" s="7">
        <v>295</v>
      </c>
      <c r="G155" s="49">
        <v>1144</v>
      </c>
      <c r="H155" s="65">
        <f>51700.63+20200</f>
        <v>71900.63</v>
      </c>
      <c r="I155" s="65"/>
      <c r="J155" s="65"/>
      <c r="K155" s="65"/>
      <c r="L155" s="65"/>
      <c r="M155" s="65">
        <f>H155+I155+J155+K155+L155</f>
        <v>71900.63</v>
      </c>
    </row>
    <row r="156" spans="1:13" ht="27" customHeight="1">
      <c r="A156" s="17" t="s">
        <v>350</v>
      </c>
      <c r="B156" s="13" t="s">
        <v>12</v>
      </c>
      <c r="C156" s="13" t="s">
        <v>119</v>
      </c>
      <c r="D156" s="13" t="s">
        <v>128</v>
      </c>
      <c r="E156" s="13">
        <v>853</v>
      </c>
      <c r="F156" s="7">
        <v>296</v>
      </c>
      <c r="G156" s="49">
        <v>1150</v>
      </c>
      <c r="H156" s="65">
        <v>47340</v>
      </c>
      <c r="I156" s="65"/>
      <c r="J156" s="65"/>
      <c r="K156" s="65"/>
      <c r="L156" s="65"/>
      <c r="M156" s="65">
        <f>H156+I156+J156+K156+L156</f>
        <v>47340</v>
      </c>
    </row>
    <row r="157" spans="1:13" ht="27.75" customHeight="1">
      <c r="A157" s="17" t="s">
        <v>350</v>
      </c>
      <c r="B157" s="13" t="s">
        <v>12</v>
      </c>
      <c r="C157" s="13" t="s">
        <v>119</v>
      </c>
      <c r="D157" s="13">
        <v>9950091017</v>
      </c>
      <c r="E157" s="13">
        <v>831</v>
      </c>
      <c r="F157" s="7">
        <v>295</v>
      </c>
      <c r="G157" s="49">
        <v>1147</v>
      </c>
      <c r="H157" s="65">
        <f>35000+45000+2000</f>
        <v>82000</v>
      </c>
      <c r="I157" s="65"/>
      <c r="J157" s="65"/>
      <c r="K157" s="65"/>
      <c r="L157" s="65"/>
      <c r="M157" s="65">
        <f>H157+I157+J157+K157+L157</f>
        <v>82000</v>
      </c>
    </row>
    <row r="158" spans="1:13" ht="14.45" customHeight="1">
      <c r="A158" s="10" t="s">
        <v>139</v>
      </c>
      <c r="B158" s="6" t="s">
        <v>12</v>
      </c>
      <c r="C158" s="6" t="s">
        <v>119</v>
      </c>
      <c r="D158" s="6"/>
      <c r="E158" s="6" t="s">
        <v>0</v>
      </c>
      <c r="F158" s="6" t="s">
        <v>0</v>
      </c>
      <c r="G158" s="51" t="s">
        <v>0</v>
      </c>
      <c r="H158" s="63">
        <v>521000</v>
      </c>
      <c r="I158" s="63">
        <f t="shared" ref="I158:M162" si="62">I159</f>
        <v>0</v>
      </c>
      <c r="J158" s="63">
        <f t="shared" si="62"/>
        <v>0</v>
      </c>
      <c r="K158" s="63">
        <f t="shared" si="62"/>
        <v>0</v>
      </c>
      <c r="L158" s="63">
        <f t="shared" si="62"/>
        <v>0</v>
      </c>
      <c r="M158" s="63">
        <f t="shared" si="62"/>
        <v>521000</v>
      </c>
    </row>
    <row r="159" spans="1:13" ht="14.45" customHeight="1">
      <c r="A159" s="11" t="s">
        <v>139</v>
      </c>
      <c r="B159" s="12" t="s">
        <v>12</v>
      </c>
      <c r="C159" s="12" t="s">
        <v>119</v>
      </c>
      <c r="D159" s="94" t="s">
        <v>361</v>
      </c>
      <c r="E159" s="12" t="s">
        <v>0</v>
      </c>
      <c r="F159" s="12" t="s">
        <v>0</v>
      </c>
      <c r="G159" s="52" t="s">
        <v>0</v>
      </c>
      <c r="H159" s="64">
        <v>521000</v>
      </c>
      <c r="I159" s="64">
        <f t="shared" si="62"/>
        <v>0</v>
      </c>
      <c r="J159" s="64">
        <f t="shared" si="62"/>
        <v>0</v>
      </c>
      <c r="K159" s="64">
        <f t="shared" si="62"/>
        <v>0</v>
      </c>
      <c r="L159" s="64">
        <f t="shared" si="62"/>
        <v>0</v>
      </c>
      <c r="M159" s="64">
        <f t="shared" si="62"/>
        <v>521000</v>
      </c>
    </row>
    <row r="160" spans="1:13" ht="43.35" customHeight="1">
      <c r="A160" s="10" t="s">
        <v>35</v>
      </c>
      <c r="B160" s="6" t="s">
        <v>12</v>
      </c>
      <c r="C160" s="6" t="s">
        <v>119</v>
      </c>
      <c r="D160" s="95" t="s">
        <v>361</v>
      </c>
      <c r="E160" s="6" t="s">
        <v>36</v>
      </c>
      <c r="F160" s="6" t="s">
        <v>0</v>
      </c>
      <c r="G160" s="51" t="s">
        <v>0</v>
      </c>
      <c r="H160" s="63">
        <v>521000</v>
      </c>
      <c r="I160" s="63">
        <f t="shared" si="62"/>
        <v>0</v>
      </c>
      <c r="J160" s="63">
        <f t="shared" si="62"/>
        <v>0</v>
      </c>
      <c r="K160" s="63">
        <f t="shared" si="62"/>
        <v>0</v>
      </c>
      <c r="L160" s="63">
        <f t="shared" si="62"/>
        <v>0</v>
      </c>
      <c r="M160" s="63">
        <f t="shared" si="62"/>
        <v>521000</v>
      </c>
    </row>
    <row r="161" spans="1:14" ht="43.35" customHeight="1">
      <c r="A161" s="10" t="s">
        <v>37</v>
      </c>
      <c r="B161" s="6" t="s">
        <v>12</v>
      </c>
      <c r="C161" s="6" t="s">
        <v>119</v>
      </c>
      <c r="D161" s="95" t="s">
        <v>361</v>
      </c>
      <c r="E161" s="6" t="s">
        <v>38</v>
      </c>
      <c r="F161" s="6" t="s">
        <v>0</v>
      </c>
      <c r="G161" s="51" t="s">
        <v>0</v>
      </c>
      <c r="H161" s="63">
        <v>521000</v>
      </c>
      <c r="I161" s="63">
        <f t="shared" si="62"/>
        <v>0</v>
      </c>
      <c r="J161" s="63">
        <f t="shared" si="62"/>
        <v>0</v>
      </c>
      <c r="K161" s="63">
        <f t="shared" si="62"/>
        <v>0</v>
      </c>
      <c r="L161" s="63">
        <f t="shared" si="62"/>
        <v>0</v>
      </c>
      <c r="M161" s="63">
        <f t="shared" si="62"/>
        <v>521000</v>
      </c>
    </row>
    <row r="162" spans="1:14" ht="43.35" customHeight="1">
      <c r="A162" s="5" t="s">
        <v>39</v>
      </c>
      <c r="B162" s="6" t="s">
        <v>12</v>
      </c>
      <c r="C162" s="6" t="s">
        <v>119</v>
      </c>
      <c r="D162" s="95" t="s">
        <v>361</v>
      </c>
      <c r="E162" s="6" t="s">
        <v>40</v>
      </c>
      <c r="F162" s="6" t="s">
        <v>0</v>
      </c>
      <c r="G162" s="51" t="s">
        <v>0</v>
      </c>
      <c r="H162" s="63">
        <v>521000</v>
      </c>
      <c r="I162" s="63">
        <f t="shared" si="62"/>
        <v>0</v>
      </c>
      <c r="J162" s="63">
        <f t="shared" si="62"/>
        <v>0</v>
      </c>
      <c r="K162" s="63">
        <f t="shared" si="62"/>
        <v>0</v>
      </c>
      <c r="L162" s="63">
        <f t="shared" si="62"/>
        <v>0</v>
      </c>
      <c r="M162" s="63">
        <f t="shared" si="62"/>
        <v>521000</v>
      </c>
    </row>
    <row r="163" spans="1:14" ht="14.45" customHeight="1">
      <c r="A163" s="7" t="s">
        <v>41</v>
      </c>
      <c r="B163" s="13" t="s">
        <v>12</v>
      </c>
      <c r="C163" s="13" t="s">
        <v>119</v>
      </c>
      <c r="D163" s="94" t="s">
        <v>361</v>
      </c>
      <c r="E163" s="13" t="s">
        <v>40</v>
      </c>
      <c r="F163" s="13">
        <v>296</v>
      </c>
      <c r="G163" s="49" t="s">
        <v>0</v>
      </c>
      <c r="H163" s="65">
        <v>521000</v>
      </c>
      <c r="I163" s="65">
        <f t="shared" ref="I163:L163" si="63">I164+I165</f>
        <v>0</v>
      </c>
      <c r="J163" s="65">
        <f t="shared" si="63"/>
        <v>0</v>
      </c>
      <c r="K163" s="65">
        <f t="shared" si="63"/>
        <v>0</v>
      </c>
      <c r="L163" s="65">
        <f t="shared" si="63"/>
        <v>0</v>
      </c>
      <c r="M163" s="65">
        <f>M164+M165</f>
        <v>521000</v>
      </c>
    </row>
    <row r="164" spans="1:14" ht="41.25" customHeight="1">
      <c r="A164" s="17" t="s">
        <v>259</v>
      </c>
      <c r="B164" s="13" t="s">
        <v>12</v>
      </c>
      <c r="C164" s="13" t="s">
        <v>119</v>
      </c>
      <c r="D164" s="94" t="s">
        <v>361</v>
      </c>
      <c r="E164" s="13" t="s">
        <v>40</v>
      </c>
      <c r="F164" s="13">
        <v>296</v>
      </c>
      <c r="G164" s="54">
        <v>1148</v>
      </c>
      <c r="H164" s="65">
        <v>100000</v>
      </c>
      <c r="I164" s="65"/>
      <c r="J164" s="65"/>
      <c r="K164" s="65"/>
      <c r="L164" s="65"/>
      <c r="M164" s="65">
        <f>H164+I164+J164+K164+L164</f>
        <v>100000</v>
      </c>
    </row>
    <row r="165" spans="1:14" ht="28.9" customHeight="1">
      <c r="A165" s="7" t="s">
        <v>140</v>
      </c>
      <c r="B165" s="13" t="s">
        <v>12</v>
      </c>
      <c r="C165" s="13" t="s">
        <v>119</v>
      </c>
      <c r="D165" s="94" t="s">
        <v>361</v>
      </c>
      <c r="E165" s="13" t="s">
        <v>40</v>
      </c>
      <c r="F165" s="13">
        <v>296</v>
      </c>
      <c r="G165" s="49" t="s">
        <v>141</v>
      </c>
      <c r="H165" s="65">
        <v>421000</v>
      </c>
      <c r="I165" s="65"/>
      <c r="J165" s="65"/>
      <c r="K165" s="65"/>
      <c r="L165" s="65"/>
      <c r="M165" s="65">
        <f>H165+I165+J165+K165+L165</f>
        <v>421000</v>
      </c>
    </row>
    <row r="166" spans="1:14" ht="14.45" customHeight="1">
      <c r="A166" s="15" t="s">
        <v>142</v>
      </c>
      <c r="B166" s="16" t="s">
        <v>14</v>
      </c>
      <c r="C166" s="16" t="s">
        <v>0</v>
      </c>
      <c r="D166" s="16" t="s">
        <v>0</v>
      </c>
      <c r="E166" s="16" t="s">
        <v>0</v>
      </c>
      <c r="F166" s="16" t="s">
        <v>0</v>
      </c>
      <c r="G166" s="50" t="s">
        <v>0</v>
      </c>
      <c r="H166" s="62">
        <v>2775400</v>
      </c>
      <c r="I166" s="62">
        <f t="shared" ref="I166:M169" si="64">I167</f>
        <v>0</v>
      </c>
      <c r="J166" s="62">
        <f t="shared" si="64"/>
        <v>0</v>
      </c>
      <c r="K166" s="62">
        <f t="shared" si="64"/>
        <v>0</v>
      </c>
      <c r="L166" s="62">
        <f t="shared" si="64"/>
        <v>0</v>
      </c>
      <c r="M166" s="62">
        <f t="shared" si="64"/>
        <v>2775400</v>
      </c>
      <c r="N166" s="14"/>
    </row>
    <row r="167" spans="1:14" ht="28.9" customHeight="1">
      <c r="A167" s="8" t="s">
        <v>143</v>
      </c>
      <c r="B167" s="6" t="s">
        <v>14</v>
      </c>
      <c r="C167" s="6" t="s">
        <v>32</v>
      </c>
      <c r="D167" s="6" t="s">
        <v>0</v>
      </c>
      <c r="E167" s="6" t="s">
        <v>0</v>
      </c>
      <c r="F167" s="6" t="s">
        <v>0</v>
      </c>
      <c r="G167" s="51" t="s">
        <v>0</v>
      </c>
      <c r="H167" s="63">
        <v>2775400</v>
      </c>
      <c r="I167" s="63">
        <f t="shared" si="64"/>
        <v>0</v>
      </c>
      <c r="J167" s="63">
        <f t="shared" si="64"/>
        <v>0</v>
      </c>
      <c r="K167" s="63">
        <f t="shared" si="64"/>
        <v>0</v>
      </c>
      <c r="L167" s="63">
        <f t="shared" si="64"/>
        <v>0</v>
      </c>
      <c r="M167" s="63">
        <f t="shared" si="64"/>
        <v>2775400</v>
      </c>
    </row>
    <row r="168" spans="1:14" ht="14.45" customHeight="1">
      <c r="A168" s="10" t="s">
        <v>15</v>
      </c>
      <c r="B168" s="6" t="s">
        <v>14</v>
      </c>
      <c r="C168" s="6" t="s">
        <v>32</v>
      </c>
      <c r="D168" s="6" t="s">
        <v>16</v>
      </c>
      <c r="E168" s="6" t="s">
        <v>0</v>
      </c>
      <c r="F168" s="6" t="s">
        <v>0</v>
      </c>
      <c r="G168" s="51" t="s">
        <v>0</v>
      </c>
      <c r="H168" s="63">
        <v>2775400</v>
      </c>
      <c r="I168" s="63">
        <f t="shared" si="64"/>
        <v>0</v>
      </c>
      <c r="J168" s="63">
        <f t="shared" si="64"/>
        <v>0</v>
      </c>
      <c r="K168" s="63">
        <f t="shared" si="64"/>
        <v>0</v>
      </c>
      <c r="L168" s="63">
        <f t="shared" si="64"/>
        <v>0</v>
      </c>
      <c r="M168" s="63">
        <f t="shared" si="64"/>
        <v>2775400</v>
      </c>
    </row>
    <row r="169" spans="1:14" ht="14.45" customHeight="1">
      <c r="A169" s="10" t="s">
        <v>123</v>
      </c>
      <c r="B169" s="6" t="s">
        <v>14</v>
      </c>
      <c r="C169" s="6" t="s">
        <v>32</v>
      </c>
      <c r="D169" s="6" t="s">
        <v>124</v>
      </c>
      <c r="E169" s="6" t="s">
        <v>0</v>
      </c>
      <c r="F169" s="6" t="s">
        <v>0</v>
      </c>
      <c r="G169" s="51" t="s">
        <v>0</v>
      </c>
      <c r="H169" s="63">
        <v>2775400</v>
      </c>
      <c r="I169" s="63">
        <f t="shared" si="64"/>
        <v>0</v>
      </c>
      <c r="J169" s="63">
        <f t="shared" si="64"/>
        <v>0</v>
      </c>
      <c r="K169" s="63">
        <f t="shared" si="64"/>
        <v>0</v>
      </c>
      <c r="L169" s="63">
        <f t="shared" si="64"/>
        <v>0</v>
      </c>
      <c r="M169" s="63">
        <f t="shared" si="64"/>
        <v>2775400</v>
      </c>
    </row>
    <row r="170" spans="1:14" ht="72.599999999999994" customHeight="1">
      <c r="A170" s="11" t="s">
        <v>144</v>
      </c>
      <c r="B170" s="12" t="s">
        <v>14</v>
      </c>
      <c r="C170" s="12" t="s">
        <v>32</v>
      </c>
      <c r="D170" s="12" t="s">
        <v>145</v>
      </c>
      <c r="E170" s="12" t="s">
        <v>0</v>
      </c>
      <c r="F170" s="12" t="s">
        <v>0</v>
      </c>
      <c r="G170" s="52" t="s">
        <v>0</v>
      </c>
      <c r="H170" s="64">
        <v>2775400</v>
      </c>
      <c r="I170" s="64">
        <f t="shared" ref="I170:L170" si="65">I171+I178</f>
        <v>0</v>
      </c>
      <c r="J170" s="64">
        <f t="shared" si="65"/>
        <v>0</v>
      </c>
      <c r="K170" s="64">
        <f t="shared" si="65"/>
        <v>0</v>
      </c>
      <c r="L170" s="64">
        <f t="shared" si="65"/>
        <v>0</v>
      </c>
      <c r="M170" s="64">
        <f>M171+M178</f>
        <v>2775400</v>
      </c>
    </row>
    <row r="171" spans="1:14" ht="100.9" customHeight="1">
      <c r="A171" s="10" t="s">
        <v>21</v>
      </c>
      <c r="B171" s="6" t="s">
        <v>14</v>
      </c>
      <c r="C171" s="6" t="s">
        <v>32</v>
      </c>
      <c r="D171" s="6" t="s">
        <v>145</v>
      </c>
      <c r="E171" s="6" t="s">
        <v>22</v>
      </c>
      <c r="F171" s="6" t="s">
        <v>0</v>
      </c>
      <c r="G171" s="51" t="s">
        <v>0</v>
      </c>
      <c r="H171" s="63">
        <v>2775400</v>
      </c>
      <c r="I171" s="63">
        <f t="shared" ref="I171:M172" si="66">I172</f>
        <v>0</v>
      </c>
      <c r="J171" s="63">
        <f t="shared" si="66"/>
        <v>0</v>
      </c>
      <c r="K171" s="63">
        <f t="shared" si="66"/>
        <v>0</v>
      </c>
      <c r="L171" s="63">
        <f t="shared" si="66"/>
        <v>0</v>
      </c>
      <c r="M171" s="63">
        <f t="shared" si="66"/>
        <v>2775400</v>
      </c>
    </row>
    <row r="172" spans="1:14" ht="43.35" customHeight="1">
      <c r="A172" s="10" t="s">
        <v>23</v>
      </c>
      <c r="B172" s="6" t="s">
        <v>14</v>
      </c>
      <c r="C172" s="6" t="s">
        <v>32</v>
      </c>
      <c r="D172" s="6" t="s">
        <v>145</v>
      </c>
      <c r="E172" s="6" t="s">
        <v>24</v>
      </c>
      <c r="F172" s="6" t="s">
        <v>0</v>
      </c>
      <c r="G172" s="51" t="s">
        <v>0</v>
      </c>
      <c r="H172" s="63">
        <v>2775400</v>
      </c>
      <c r="I172" s="63">
        <f t="shared" si="66"/>
        <v>0</v>
      </c>
      <c r="J172" s="63">
        <f t="shared" si="66"/>
        <v>0</v>
      </c>
      <c r="K172" s="63">
        <f t="shared" si="66"/>
        <v>0</v>
      </c>
      <c r="L172" s="63">
        <f t="shared" si="66"/>
        <v>0</v>
      </c>
      <c r="M172" s="63">
        <f t="shared" si="66"/>
        <v>2775400</v>
      </c>
    </row>
    <row r="173" spans="1:14" ht="28.9" customHeight="1">
      <c r="A173" s="5" t="s">
        <v>25</v>
      </c>
      <c r="B173" s="6" t="s">
        <v>14</v>
      </c>
      <c r="C173" s="6" t="s">
        <v>32</v>
      </c>
      <c r="D173" s="6" t="s">
        <v>145</v>
      </c>
      <c r="E173" s="6" t="s">
        <v>26</v>
      </c>
      <c r="F173" s="6" t="s">
        <v>0</v>
      </c>
      <c r="G173" s="51" t="s">
        <v>0</v>
      </c>
      <c r="H173" s="63">
        <v>2775400</v>
      </c>
      <c r="I173" s="63"/>
      <c r="J173" s="63"/>
      <c r="K173" s="63"/>
      <c r="L173" s="63">
        <f>L174+L176</f>
        <v>0</v>
      </c>
      <c r="M173" s="63">
        <f>M174+M176</f>
        <v>2775400</v>
      </c>
    </row>
    <row r="174" spans="1:14" ht="14.45" customHeight="1">
      <c r="A174" s="7" t="s">
        <v>27</v>
      </c>
      <c r="B174" s="13" t="s">
        <v>14</v>
      </c>
      <c r="C174" s="13" t="s">
        <v>32</v>
      </c>
      <c r="D174" s="13" t="s">
        <v>145</v>
      </c>
      <c r="E174" s="13" t="s">
        <v>26</v>
      </c>
      <c r="F174" s="7" t="s">
        <v>28</v>
      </c>
      <c r="G174" s="49" t="s">
        <v>0</v>
      </c>
      <c r="H174" s="65">
        <v>1937230</v>
      </c>
      <c r="I174" s="65"/>
      <c r="J174" s="65"/>
      <c r="K174" s="65"/>
      <c r="L174" s="65">
        <f>L175</f>
        <v>0</v>
      </c>
      <c r="M174" s="65">
        <f>M175</f>
        <v>1937230</v>
      </c>
    </row>
    <row r="175" spans="1:14" ht="86.85" customHeight="1">
      <c r="A175" s="7" t="s">
        <v>146</v>
      </c>
      <c r="B175" s="13" t="s">
        <v>14</v>
      </c>
      <c r="C175" s="13" t="s">
        <v>32</v>
      </c>
      <c r="D175" s="13" t="s">
        <v>145</v>
      </c>
      <c r="E175" s="13" t="s">
        <v>26</v>
      </c>
      <c r="F175" s="7" t="s">
        <v>28</v>
      </c>
      <c r="G175" s="49" t="s">
        <v>147</v>
      </c>
      <c r="H175" s="65">
        <v>1937230</v>
      </c>
      <c r="I175" s="65"/>
      <c r="J175" s="65"/>
      <c r="K175" s="65"/>
      <c r="L175" s="65"/>
      <c r="M175" s="65">
        <f>H175+I175+J175+K175+L175</f>
        <v>1937230</v>
      </c>
    </row>
    <row r="176" spans="1:14" ht="14.45" customHeight="1">
      <c r="A176" s="7" t="s">
        <v>29</v>
      </c>
      <c r="B176" s="13" t="s">
        <v>14</v>
      </c>
      <c r="C176" s="13" t="s">
        <v>32</v>
      </c>
      <c r="D176" s="13" t="s">
        <v>145</v>
      </c>
      <c r="E176" s="13" t="s">
        <v>26</v>
      </c>
      <c r="F176" s="7" t="s">
        <v>30</v>
      </c>
      <c r="G176" s="49" t="s">
        <v>0</v>
      </c>
      <c r="H176" s="65">
        <v>838170</v>
      </c>
      <c r="I176" s="65"/>
      <c r="J176" s="65"/>
      <c r="K176" s="65"/>
      <c r="L176" s="65">
        <f t="shared" ref="L176:M176" si="67">L177</f>
        <v>0</v>
      </c>
      <c r="M176" s="65">
        <f t="shared" si="67"/>
        <v>838170</v>
      </c>
    </row>
    <row r="177" spans="1:14" ht="86.85" customHeight="1">
      <c r="A177" s="7" t="s">
        <v>146</v>
      </c>
      <c r="B177" s="13" t="s">
        <v>14</v>
      </c>
      <c r="C177" s="13" t="s">
        <v>32</v>
      </c>
      <c r="D177" s="13" t="s">
        <v>145</v>
      </c>
      <c r="E177" s="13" t="s">
        <v>26</v>
      </c>
      <c r="F177" s="7" t="s">
        <v>30</v>
      </c>
      <c r="G177" s="49" t="s">
        <v>147</v>
      </c>
      <c r="H177" s="65">
        <v>838170</v>
      </c>
      <c r="I177" s="65"/>
      <c r="J177" s="65"/>
      <c r="K177" s="65"/>
      <c r="L177" s="65"/>
      <c r="M177" s="65">
        <f>H177+I177+J177+K177+L177</f>
        <v>838170</v>
      </c>
    </row>
    <row r="178" spans="1:14" ht="43.35" customHeight="1">
      <c r="A178" s="10" t="s">
        <v>35</v>
      </c>
      <c r="B178" s="6" t="s">
        <v>14</v>
      </c>
      <c r="C178" s="6" t="s">
        <v>32</v>
      </c>
      <c r="D178" s="6" t="s">
        <v>145</v>
      </c>
      <c r="E178" s="6" t="s">
        <v>36</v>
      </c>
      <c r="F178" s="6" t="s">
        <v>0</v>
      </c>
      <c r="G178" s="51" t="s">
        <v>0</v>
      </c>
      <c r="H178" s="63">
        <v>0</v>
      </c>
      <c r="I178" s="63"/>
      <c r="J178" s="63"/>
      <c r="K178" s="63"/>
      <c r="L178" s="63">
        <f t="shared" ref="L178:M181" si="68">L179</f>
        <v>0</v>
      </c>
      <c r="M178" s="63">
        <f t="shared" si="68"/>
        <v>0</v>
      </c>
    </row>
    <row r="179" spans="1:14" ht="43.35" customHeight="1">
      <c r="A179" s="10" t="s">
        <v>37</v>
      </c>
      <c r="B179" s="6" t="s">
        <v>14</v>
      </c>
      <c r="C179" s="6" t="s">
        <v>32</v>
      </c>
      <c r="D179" s="6" t="s">
        <v>145</v>
      </c>
      <c r="E179" s="6" t="s">
        <v>38</v>
      </c>
      <c r="F179" s="6" t="s">
        <v>0</v>
      </c>
      <c r="G179" s="51" t="s">
        <v>0</v>
      </c>
      <c r="H179" s="63">
        <v>0</v>
      </c>
      <c r="I179" s="63"/>
      <c r="J179" s="63"/>
      <c r="K179" s="63"/>
      <c r="L179" s="63">
        <f t="shared" si="68"/>
        <v>0</v>
      </c>
      <c r="M179" s="63">
        <f t="shared" si="68"/>
        <v>0</v>
      </c>
    </row>
    <row r="180" spans="1:14" ht="43.35" customHeight="1">
      <c r="A180" s="5" t="s">
        <v>39</v>
      </c>
      <c r="B180" s="6" t="s">
        <v>14</v>
      </c>
      <c r="C180" s="6" t="s">
        <v>32</v>
      </c>
      <c r="D180" s="6" t="s">
        <v>145</v>
      </c>
      <c r="E180" s="6" t="s">
        <v>40</v>
      </c>
      <c r="F180" s="6" t="s">
        <v>0</v>
      </c>
      <c r="G180" s="51" t="s">
        <v>0</v>
      </c>
      <c r="H180" s="63">
        <v>0</v>
      </c>
      <c r="I180" s="63"/>
      <c r="J180" s="63"/>
      <c r="K180" s="63"/>
      <c r="L180" s="63">
        <f t="shared" si="68"/>
        <v>0</v>
      </c>
      <c r="M180" s="63">
        <f t="shared" si="68"/>
        <v>0</v>
      </c>
    </row>
    <row r="181" spans="1:14" ht="14.45" customHeight="1">
      <c r="A181" s="7" t="s">
        <v>45</v>
      </c>
      <c r="B181" s="13" t="s">
        <v>14</v>
      </c>
      <c r="C181" s="13" t="s">
        <v>32</v>
      </c>
      <c r="D181" s="13" t="s">
        <v>145</v>
      </c>
      <c r="E181" s="13" t="s">
        <v>40</v>
      </c>
      <c r="F181" s="7" t="s">
        <v>46</v>
      </c>
      <c r="G181" s="49" t="s">
        <v>0</v>
      </c>
      <c r="H181" s="65">
        <v>0</v>
      </c>
      <c r="I181" s="65"/>
      <c r="J181" s="65"/>
      <c r="K181" s="65"/>
      <c r="L181" s="65">
        <f t="shared" si="68"/>
        <v>0</v>
      </c>
      <c r="M181" s="65">
        <f t="shared" si="68"/>
        <v>0</v>
      </c>
    </row>
    <row r="182" spans="1:14" ht="86.85" customHeight="1">
      <c r="A182" s="7" t="s">
        <v>146</v>
      </c>
      <c r="B182" s="13" t="s">
        <v>14</v>
      </c>
      <c r="C182" s="13" t="s">
        <v>32</v>
      </c>
      <c r="D182" s="13" t="s">
        <v>145</v>
      </c>
      <c r="E182" s="13" t="s">
        <v>40</v>
      </c>
      <c r="F182" s="7" t="s">
        <v>46</v>
      </c>
      <c r="G182" s="49" t="s">
        <v>147</v>
      </c>
      <c r="H182" s="65">
        <v>0</v>
      </c>
      <c r="I182" s="65"/>
      <c r="J182" s="65"/>
      <c r="K182" s="65"/>
      <c r="L182" s="65"/>
      <c r="M182" s="65">
        <f>H182+I182+J182+K182+L182</f>
        <v>0</v>
      </c>
    </row>
    <row r="183" spans="1:14" ht="43.35" customHeight="1">
      <c r="A183" s="15" t="s">
        <v>148</v>
      </c>
      <c r="B183" s="16" t="s">
        <v>32</v>
      </c>
      <c r="C183" s="16" t="s">
        <v>0</v>
      </c>
      <c r="D183" s="16" t="s">
        <v>0</v>
      </c>
      <c r="E183" s="16" t="s">
        <v>0</v>
      </c>
      <c r="F183" s="16" t="s">
        <v>0</v>
      </c>
      <c r="G183" s="50" t="s">
        <v>0</v>
      </c>
      <c r="H183" s="62">
        <f>H184+H193</f>
        <v>2980736</v>
      </c>
      <c r="I183" s="62">
        <f t="shared" ref="I183:L183" si="69">I184+I193</f>
        <v>0</v>
      </c>
      <c r="J183" s="62">
        <f t="shared" si="69"/>
        <v>0</v>
      </c>
      <c r="K183" s="62">
        <f t="shared" si="69"/>
        <v>0</v>
      </c>
      <c r="L183" s="62">
        <f t="shared" si="69"/>
        <v>0</v>
      </c>
      <c r="M183" s="62">
        <f>M184+M193</f>
        <v>2980736</v>
      </c>
      <c r="N183" s="14"/>
    </row>
    <row r="184" spans="1:14" ht="14.45" customHeight="1">
      <c r="A184" s="8" t="s">
        <v>149</v>
      </c>
      <c r="B184" s="6" t="s">
        <v>32</v>
      </c>
      <c r="C184" s="6" t="s">
        <v>50</v>
      </c>
      <c r="D184" s="6" t="s">
        <v>0</v>
      </c>
      <c r="E184" s="6" t="s">
        <v>0</v>
      </c>
      <c r="F184" s="6" t="s">
        <v>0</v>
      </c>
      <c r="G184" s="51" t="s">
        <v>0</v>
      </c>
      <c r="H184" s="63">
        <f t="shared" ref="H184:H190" si="70">H185</f>
        <v>91531</v>
      </c>
      <c r="I184" s="63"/>
      <c r="J184" s="63"/>
      <c r="K184" s="63"/>
      <c r="L184" s="63">
        <f t="shared" ref="L184:M191" si="71">L185</f>
        <v>0</v>
      </c>
      <c r="M184" s="63">
        <f t="shared" si="71"/>
        <v>91531</v>
      </c>
    </row>
    <row r="185" spans="1:14" ht="14.45" customHeight="1">
      <c r="A185" s="10" t="s">
        <v>15</v>
      </c>
      <c r="B185" s="6" t="s">
        <v>32</v>
      </c>
      <c r="C185" s="6" t="s">
        <v>50</v>
      </c>
      <c r="D185" s="6" t="s">
        <v>16</v>
      </c>
      <c r="E185" s="6" t="s">
        <v>0</v>
      </c>
      <c r="F185" s="6" t="s">
        <v>0</v>
      </c>
      <c r="G185" s="51" t="s">
        <v>0</v>
      </c>
      <c r="H185" s="63">
        <f t="shared" si="70"/>
        <v>91531</v>
      </c>
      <c r="I185" s="63"/>
      <c r="J185" s="63"/>
      <c r="K185" s="63"/>
      <c r="L185" s="63">
        <f t="shared" si="71"/>
        <v>0</v>
      </c>
      <c r="M185" s="63">
        <f t="shared" si="71"/>
        <v>91531</v>
      </c>
    </row>
    <row r="186" spans="1:14" ht="14.45" customHeight="1">
      <c r="A186" s="10" t="s">
        <v>123</v>
      </c>
      <c r="B186" s="6" t="s">
        <v>32</v>
      </c>
      <c r="C186" s="6" t="s">
        <v>50</v>
      </c>
      <c r="D186" s="6" t="s">
        <v>124</v>
      </c>
      <c r="E186" s="6" t="s">
        <v>0</v>
      </c>
      <c r="F186" s="6" t="s">
        <v>0</v>
      </c>
      <c r="G186" s="51" t="s">
        <v>0</v>
      </c>
      <c r="H186" s="63">
        <f t="shared" si="70"/>
        <v>91531</v>
      </c>
      <c r="I186" s="63"/>
      <c r="J186" s="63"/>
      <c r="K186" s="63"/>
      <c r="L186" s="63">
        <f t="shared" si="71"/>
        <v>0</v>
      </c>
      <c r="M186" s="63">
        <f t="shared" si="71"/>
        <v>91531</v>
      </c>
    </row>
    <row r="187" spans="1:14" ht="57.6" customHeight="1">
      <c r="A187" s="11" t="s">
        <v>150</v>
      </c>
      <c r="B187" s="12" t="s">
        <v>32</v>
      </c>
      <c r="C187" s="12" t="s">
        <v>50</v>
      </c>
      <c r="D187" s="12" t="s">
        <v>151</v>
      </c>
      <c r="E187" s="12" t="s">
        <v>0</v>
      </c>
      <c r="F187" s="12" t="s">
        <v>0</v>
      </c>
      <c r="G187" s="52" t="s">
        <v>0</v>
      </c>
      <c r="H187" s="64">
        <f t="shared" si="70"/>
        <v>91531</v>
      </c>
      <c r="I187" s="64"/>
      <c r="J187" s="64"/>
      <c r="K187" s="64"/>
      <c r="L187" s="64">
        <f t="shared" si="71"/>
        <v>0</v>
      </c>
      <c r="M187" s="64">
        <f t="shared" si="71"/>
        <v>91531</v>
      </c>
    </row>
    <row r="188" spans="1:14" ht="43.35" customHeight="1">
      <c r="A188" s="10" t="s">
        <v>35</v>
      </c>
      <c r="B188" s="6" t="s">
        <v>32</v>
      </c>
      <c r="C188" s="6" t="s">
        <v>50</v>
      </c>
      <c r="D188" s="6" t="s">
        <v>151</v>
      </c>
      <c r="E188" s="6" t="s">
        <v>36</v>
      </c>
      <c r="F188" s="6" t="s">
        <v>0</v>
      </c>
      <c r="G188" s="51" t="s">
        <v>0</v>
      </c>
      <c r="H188" s="63">
        <f t="shared" si="70"/>
        <v>91531</v>
      </c>
      <c r="I188" s="63"/>
      <c r="J188" s="63"/>
      <c r="K188" s="63"/>
      <c r="L188" s="63">
        <f t="shared" si="71"/>
        <v>0</v>
      </c>
      <c r="M188" s="63">
        <f t="shared" si="71"/>
        <v>91531</v>
      </c>
    </row>
    <row r="189" spans="1:14" ht="43.35" customHeight="1">
      <c r="A189" s="10" t="s">
        <v>37</v>
      </c>
      <c r="B189" s="6" t="s">
        <v>32</v>
      </c>
      <c r="C189" s="6" t="s">
        <v>50</v>
      </c>
      <c r="D189" s="6" t="s">
        <v>151</v>
      </c>
      <c r="E189" s="6" t="s">
        <v>38</v>
      </c>
      <c r="F189" s="6" t="s">
        <v>0</v>
      </c>
      <c r="G189" s="51" t="s">
        <v>0</v>
      </c>
      <c r="H189" s="63">
        <f t="shared" si="70"/>
        <v>91531</v>
      </c>
      <c r="I189" s="63"/>
      <c r="J189" s="63"/>
      <c r="K189" s="63"/>
      <c r="L189" s="63">
        <f t="shared" si="71"/>
        <v>0</v>
      </c>
      <c r="M189" s="63">
        <f t="shared" si="71"/>
        <v>91531</v>
      </c>
    </row>
    <row r="190" spans="1:14" ht="43.35" customHeight="1">
      <c r="A190" s="5" t="s">
        <v>39</v>
      </c>
      <c r="B190" s="6" t="s">
        <v>32</v>
      </c>
      <c r="C190" s="6" t="s">
        <v>50</v>
      </c>
      <c r="D190" s="6" t="s">
        <v>151</v>
      </c>
      <c r="E190" s="6" t="s">
        <v>40</v>
      </c>
      <c r="F190" s="6" t="s">
        <v>0</v>
      </c>
      <c r="G190" s="51" t="s">
        <v>0</v>
      </c>
      <c r="H190" s="63">
        <f t="shared" si="70"/>
        <v>91531</v>
      </c>
      <c r="I190" s="63"/>
      <c r="J190" s="63"/>
      <c r="K190" s="63"/>
      <c r="L190" s="63">
        <f t="shared" si="71"/>
        <v>0</v>
      </c>
      <c r="M190" s="63">
        <f t="shared" si="71"/>
        <v>91531</v>
      </c>
    </row>
    <row r="191" spans="1:14" ht="14.45" customHeight="1">
      <c r="A191" s="7" t="s">
        <v>54</v>
      </c>
      <c r="B191" s="13" t="s">
        <v>32</v>
      </c>
      <c r="C191" s="13" t="s">
        <v>50</v>
      </c>
      <c r="D191" s="13" t="s">
        <v>151</v>
      </c>
      <c r="E191" s="13" t="s">
        <v>40</v>
      </c>
      <c r="F191" s="7" t="s">
        <v>55</v>
      </c>
      <c r="G191" s="49" t="s">
        <v>0</v>
      </c>
      <c r="H191" s="65">
        <v>91531</v>
      </c>
      <c r="I191" s="65"/>
      <c r="J191" s="65"/>
      <c r="K191" s="65"/>
      <c r="L191" s="65">
        <f t="shared" si="71"/>
        <v>0</v>
      </c>
      <c r="M191" s="65">
        <f t="shared" si="71"/>
        <v>91531</v>
      </c>
    </row>
    <row r="192" spans="1:14" ht="72.599999999999994" customHeight="1">
      <c r="A192" s="7" t="s">
        <v>152</v>
      </c>
      <c r="B192" s="13" t="s">
        <v>32</v>
      </c>
      <c r="C192" s="13" t="s">
        <v>50</v>
      </c>
      <c r="D192" s="13" t="s">
        <v>151</v>
      </c>
      <c r="E192" s="13" t="s">
        <v>40</v>
      </c>
      <c r="F192" s="7" t="s">
        <v>55</v>
      </c>
      <c r="G192" s="49" t="s">
        <v>153</v>
      </c>
      <c r="H192" s="65">
        <v>91531</v>
      </c>
      <c r="I192" s="65"/>
      <c r="J192" s="65"/>
      <c r="K192" s="65"/>
      <c r="L192" s="65"/>
      <c r="M192" s="65">
        <f>H192+I192+J192+K192+L192</f>
        <v>91531</v>
      </c>
    </row>
    <row r="193" spans="1:14" ht="57.6" customHeight="1">
      <c r="A193" s="8" t="s">
        <v>154</v>
      </c>
      <c r="B193" s="6" t="s">
        <v>32</v>
      </c>
      <c r="C193" s="6" t="s">
        <v>155</v>
      </c>
      <c r="D193" s="6" t="s">
        <v>0</v>
      </c>
      <c r="E193" s="6" t="s">
        <v>0</v>
      </c>
      <c r="F193" s="6" t="s">
        <v>0</v>
      </c>
      <c r="G193" s="51" t="s">
        <v>0</v>
      </c>
      <c r="H193" s="63">
        <f t="shared" ref="H193:M193" si="72">H194+H207</f>
        <v>2889205</v>
      </c>
      <c r="I193" s="63">
        <f t="shared" si="72"/>
        <v>0</v>
      </c>
      <c r="J193" s="63">
        <f t="shared" si="72"/>
        <v>0</v>
      </c>
      <c r="K193" s="63">
        <f t="shared" si="72"/>
        <v>0</v>
      </c>
      <c r="L193" s="63">
        <f t="shared" si="72"/>
        <v>0</v>
      </c>
      <c r="M193" s="63">
        <f t="shared" si="72"/>
        <v>2889205</v>
      </c>
      <c r="N193" s="14"/>
    </row>
    <row r="194" spans="1:14" ht="57.6" customHeight="1">
      <c r="A194" s="10" t="s">
        <v>156</v>
      </c>
      <c r="B194" s="6" t="s">
        <v>32</v>
      </c>
      <c r="C194" s="6" t="s">
        <v>155</v>
      </c>
      <c r="D194" s="6" t="s">
        <v>312</v>
      </c>
      <c r="E194" s="6" t="s">
        <v>0</v>
      </c>
      <c r="F194" s="6" t="s">
        <v>0</v>
      </c>
      <c r="G194" s="51" t="s">
        <v>0</v>
      </c>
      <c r="H194" s="63">
        <f t="shared" ref="H194:M196" si="73">H195</f>
        <v>2289805</v>
      </c>
      <c r="I194" s="63">
        <f t="shared" si="73"/>
        <v>0</v>
      </c>
      <c r="J194" s="63">
        <f t="shared" si="73"/>
        <v>0</v>
      </c>
      <c r="K194" s="63">
        <f t="shared" si="73"/>
        <v>0</v>
      </c>
      <c r="L194" s="63">
        <f t="shared" si="73"/>
        <v>0</v>
      </c>
      <c r="M194" s="63">
        <f t="shared" si="73"/>
        <v>2289805</v>
      </c>
      <c r="N194" s="14"/>
    </row>
    <row r="195" spans="1:14" ht="43.35" customHeight="1">
      <c r="A195" s="11" t="s">
        <v>157</v>
      </c>
      <c r="B195" s="12" t="s">
        <v>32</v>
      </c>
      <c r="C195" s="12" t="s">
        <v>155</v>
      </c>
      <c r="D195" s="77">
        <v>1710010010</v>
      </c>
      <c r="E195" s="12" t="s">
        <v>0</v>
      </c>
      <c r="F195" s="12" t="s">
        <v>0</v>
      </c>
      <c r="G195" s="52" t="s">
        <v>0</v>
      </c>
      <c r="H195" s="64">
        <f t="shared" si="73"/>
        <v>2289805</v>
      </c>
      <c r="I195" s="64">
        <f t="shared" si="73"/>
        <v>0</v>
      </c>
      <c r="J195" s="64">
        <f t="shared" si="73"/>
        <v>0</v>
      </c>
      <c r="K195" s="64">
        <f t="shared" si="73"/>
        <v>0</v>
      </c>
      <c r="L195" s="64">
        <f t="shared" si="73"/>
        <v>0</v>
      </c>
      <c r="M195" s="64">
        <f t="shared" si="73"/>
        <v>2289805</v>
      </c>
    </row>
    <row r="196" spans="1:14" ht="43.35" customHeight="1">
      <c r="A196" s="10" t="s">
        <v>35</v>
      </c>
      <c r="B196" s="6" t="s">
        <v>32</v>
      </c>
      <c r="C196" s="6" t="s">
        <v>155</v>
      </c>
      <c r="D196" s="77">
        <v>1710010010</v>
      </c>
      <c r="E196" s="6" t="s">
        <v>36</v>
      </c>
      <c r="F196" s="6" t="s">
        <v>0</v>
      </c>
      <c r="G196" s="51" t="s">
        <v>0</v>
      </c>
      <c r="H196" s="63">
        <f t="shared" si="73"/>
        <v>2289805</v>
      </c>
      <c r="I196" s="63">
        <f t="shared" si="73"/>
        <v>0</v>
      </c>
      <c r="J196" s="63">
        <f t="shared" si="73"/>
        <v>0</v>
      </c>
      <c r="K196" s="63">
        <f t="shared" si="73"/>
        <v>0</v>
      </c>
      <c r="L196" s="63">
        <f t="shared" si="73"/>
        <v>0</v>
      </c>
      <c r="M196" s="63">
        <f t="shared" si="73"/>
        <v>2289805</v>
      </c>
    </row>
    <row r="197" spans="1:14" ht="43.35" customHeight="1">
      <c r="A197" s="10" t="s">
        <v>37</v>
      </c>
      <c r="B197" s="6" t="s">
        <v>32</v>
      </c>
      <c r="C197" s="6" t="s">
        <v>155</v>
      </c>
      <c r="D197" s="77">
        <v>1710010010</v>
      </c>
      <c r="E197" s="6" t="s">
        <v>38</v>
      </c>
      <c r="F197" s="6" t="s">
        <v>0</v>
      </c>
      <c r="G197" s="51" t="s">
        <v>0</v>
      </c>
      <c r="H197" s="63">
        <f>H198+H203</f>
        <v>2289805</v>
      </c>
      <c r="I197" s="63">
        <f t="shared" ref="I197:L197" si="74">I198+I203</f>
        <v>0</v>
      </c>
      <c r="J197" s="63">
        <f t="shared" si="74"/>
        <v>0</v>
      </c>
      <c r="K197" s="63">
        <f t="shared" si="74"/>
        <v>0</v>
      </c>
      <c r="L197" s="63">
        <f t="shared" si="74"/>
        <v>0</v>
      </c>
      <c r="M197" s="63">
        <f>M198+M203</f>
        <v>2289805</v>
      </c>
    </row>
    <row r="198" spans="1:14" ht="43.35" customHeight="1">
      <c r="A198" s="5" t="s">
        <v>68</v>
      </c>
      <c r="B198" s="6" t="s">
        <v>32</v>
      </c>
      <c r="C198" s="6" t="s">
        <v>155</v>
      </c>
      <c r="D198" s="77">
        <v>1710010010</v>
      </c>
      <c r="E198" s="6" t="s">
        <v>69</v>
      </c>
      <c r="F198" s="6" t="s">
        <v>0</v>
      </c>
      <c r="G198" s="51" t="s">
        <v>0</v>
      </c>
      <c r="H198" s="63">
        <f t="shared" ref="H198" si="75">H199+H202+H201</f>
        <v>2096615</v>
      </c>
      <c r="I198" s="63">
        <f>I199+I202+I201</f>
        <v>0</v>
      </c>
      <c r="J198" s="63">
        <f t="shared" ref="J198:M198" si="76">J199+J202+J201</f>
        <v>0</v>
      </c>
      <c r="K198" s="63">
        <f t="shared" si="76"/>
        <v>0</v>
      </c>
      <c r="L198" s="63">
        <f t="shared" si="76"/>
        <v>0</v>
      </c>
      <c r="M198" s="63">
        <f t="shared" si="76"/>
        <v>2096615</v>
      </c>
    </row>
    <row r="199" spans="1:14" ht="14.45" customHeight="1">
      <c r="A199" s="7" t="s">
        <v>72</v>
      </c>
      <c r="B199" s="13" t="s">
        <v>32</v>
      </c>
      <c r="C199" s="13" t="s">
        <v>155</v>
      </c>
      <c r="D199" s="77">
        <v>1710010010</v>
      </c>
      <c r="E199" s="13" t="s">
        <v>69</v>
      </c>
      <c r="F199" s="7" t="s">
        <v>73</v>
      </c>
      <c r="G199" s="49" t="s">
        <v>0</v>
      </c>
      <c r="H199" s="65">
        <v>385375</v>
      </c>
      <c r="I199" s="65">
        <f t="shared" ref="I199:M199" si="77">I200</f>
        <v>0</v>
      </c>
      <c r="J199" s="65">
        <f t="shared" si="77"/>
        <v>0</v>
      </c>
      <c r="K199" s="65">
        <f t="shared" si="77"/>
        <v>0</v>
      </c>
      <c r="L199" s="65">
        <f t="shared" si="77"/>
        <v>0</v>
      </c>
      <c r="M199" s="65">
        <f t="shared" si="77"/>
        <v>385375</v>
      </c>
    </row>
    <row r="200" spans="1:14" ht="46.5" customHeight="1">
      <c r="A200" s="7" t="s">
        <v>74</v>
      </c>
      <c r="B200" s="13" t="s">
        <v>32</v>
      </c>
      <c r="C200" s="13" t="s">
        <v>155</v>
      </c>
      <c r="D200" s="77">
        <v>1710010010</v>
      </c>
      <c r="E200" s="13" t="s">
        <v>69</v>
      </c>
      <c r="F200" s="7" t="s">
        <v>73</v>
      </c>
      <c r="G200" s="49" t="s">
        <v>75</v>
      </c>
      <c r="H200" s="65">
        <v>385375</v>
      </c>
      <c r="I200" s="65"/>
      <c r="J200" s="65"/>
      <c r="K200" s="65"/>
      <c r="L200" s="65"/>
      <c r="M200" s="65">
        <f>H200+I200+J200+K200+L200</f>
        <v>385375</v>
      </c>
    </row>
    <row r="201" spans="1:14" ht="46.5" customHeight="1">
      <c r="A201" s="34" t="s">
        <v>41</v>
      </c>
      <c r="B201" s="13" t="s">
        <v>32</v>
      </c>
      <c r="C201" s="13" t="s">
        <v>155</v>
      </c>
      <c r="D201" s="87">
        <v>1710010010</v>
      </c>
      <c r="E201" s="13" t="s">
        <v>69</v>
      </c>
      <c r="F201" s="7">
        <v>226</v>
      </c>
      <c r="G201" s="49">
        <v>1140</v>
      </c>
      <c r="H201" s="65">
        <v>211200</v>
      </c>
      <c r="I201" s="65"/>
      <c r="J201" s="65"/>
      <c r="K201" s="65"/>
      <c r="L201" s="65"/>
      <c r="M201" s="65">
        <f>H201+I201+J201+K201+L201</f>
        <v>211200</v>
      </c>
    </row>
    <row r="202" spans="1:14" ht="46.5" customHeight="1">
      <c r="A202" s="34" t="s">
        <v>347</v>
      </c>
      <c r="B202" s="13" t="s">
        <v>32</v>
      </c>
      <c r="C202" s="13" t="s">
        <v>155</v>
      </c>
      <c r="D202" s="77">
        <v>1710010010</v>
      </c>
      <c r="E202" s="13" t="s">
        <v>69</v>
      </c>
      <c r="F202" s="7">
        <v>310</v>
      </c>
      <c r="G202" s="49">
        <v>1116</v>
      </c>
      <c r="H202" s="65">
        <f>1282500+217540</f>
        <v>1500040</v>
      </c>
      <c r="I202" s="65"/>
      <c r="J202" s="65"/>
      <c r="K202" s="65"/>
      <c r="L202" s="65"/>
      <c r="M202" s="65">
        <f>H202+I202+J202+K202+L202</f>
        <v>1500040</v>
      </c>
    </row>
    <row r="203" spans="1:14" ht="43.35" customHeight="1">
      <c r="A203" s="5" t="s">
        <v>39</v>
      </c>
      <c r="B203" s="6" t="s">
        <v>32</v>
      </c>
      <c r="C203" s="6" t="s">
        <v>155</v>
      </c>
      <c r="D203" s="77">
        <v>1710010010</v>
      </c>
      <c r="E203" s="6" t="s">
        <v>40</v>
      </c>
      <c r="F203" s="6" t="s">
        <v>0</v>
      </c>
      <c r="G203" s="51" t="s">
        <v>0</v>
      </c>
      <c r="H203" s="63">
        <v>193190</v>
      </c>
      <c r="I203" s="63">
        <f t="shared" ref="I203:M203" si="78">I204</f>
        <v>0</v>
      </c>
      <c r="J203" s="63">
        <f t="shared" si="78"/>
        <v>0</v>
      </c>
      <c r="K203" s="63">
        <f t="shared" si="78"/>
        <v>0</v>
      </c>
      <c r="L203" s="63">
        <f t="shared" si="78"/>
        <v>0</v>
      </c>
      <c r="M203" s="63">
        <f t="shared" si="78"/>
        <v>193190</v>
      </c>
    </row>
    <row r="204" spans="1:14" ht="14.45" customHeight="1">
      <c r="A204" s="7" t="s">
        <v>45</v>
      </c>
      <c r="B204" s="13" t="s">
        <v>32</v>
      </c>
      <c r="C204" s="13" t="s">
        <v>155</v>
      </c>
      <c r="D204" s="77">
        <v>1710010010</v>
      </c>
      <c r="E204" s="13" t="s">
        <v>40</v>
      </c>
      <c r="F204" s="7" t="s">
        <v>46</v>
      </c>
      <c r="G204" s="49" t="s">
        <v>0</v>
      </c>
      <c r="H204" s="65">
        <v>193190</v>
      </c>
      <c r="I204" s="65">
        <f t="shared" ref="I204:L204" si="79">I205+I206</f>
        <v>0</v>
      </c>
      <c r="J204" s="65">
        <f t="shared" si="79"/>
        <v>0</v>
      </c>
      <c r="K204" s="65">
        <f t="shared" si="79"/>
        <v>0</v>
      </c>
      <c r="L204" s="65">
        <f t="shared" si="79"/>
        <v>0</v>
      </c>
      <c r="M204" s="65">
        <f>M205+M206</f>
        <v>193190</v>
      </c>
    </row>
    <row r="205" spans="1:14" ht="28.9" customHeight="1">
      <c r="A205" s="7" t="s">
        <v>108</v>
      </c>
      <c r="B205" s="13" t="s">
        <v>32</v>
      </c>
      <c r="C205" s="13" t="s">
        <v>155</v>
      </c>
      <c r="D205" s="77">
        <v>1710010010</v>
      </c>
      <c r="E205" s="13" t="s">
        <v>40</v>
      </c>
      <c r="F205" s="7" t="s">
        <v>46</v>
      </c>
      <c r="G205" s="49" t="s">
        <v>109</v>
      </c>
      <c r="H205" s="65">
        <v>60000</v>
      </c>
      <c r="I205" s="65"/>
      <c r="J205" s="65"/>
      <c r="K205" s="65"/>
      <c r="L205" s="65"/>
      <c r="M205" s="65">
        <f>H205+I205+J205+K205+L205</f>
        <v>60000</v>
      </c>
    </row>
    <row r="206" spans="1:14" ht="28.9" customHeight="1">
      <c r="A206" s="34" t="s">
        <v>82</v>
      </c>
      <c r="B206" s="13" t="s">
        <v>32</v>
      </c>
      <c r="C206" s="13" t="s">
        <v>155</v>
      </c>
      <c r="D206" s="77">
        <v>1710010010</v>
      </c>
      <c r="E206" s="13" t="s">
        <v>40</v>
      </c>
      <c r="F206" s="7" t="s">
        <v>46</v>
      </c>
      <c r="G206" s="49">
        <v>1123</v>
      </c>
      <c r="H206" s="65">
        <v>133190</v>
      </c>
      <c r="I206" s="65"/>
      <c r="J206" s="65"/>
      <c r="K206" s="65"/>
      <c r="L206" s="65"/>
      <c r="M206" s="65">
        <f>H206+I206+J206+K206+L206</f>
        <v>133190</v>
      </c>
    </row>
    <row r="207" spans="1:14" ht="57.6" customHeight="1">
      <c r="A207" s="10" t="s">
        <v>291</v>
      </c>
      <c r="B207" s="6" t="s">
        <v>32</v>
      </c>
      <c r="C207" s="6" t="s">
        <v>155</v>
      </c>
      <c r="D207" s="6"/>
      <c r="E207" s="6" t="s">
        <v>0</v>
      </c>
      <c r="F207" s="6" t="s">
        <v>0</v>
      </c>
      <c r="G207" s="51" t="s">
        <v>0</v>
      </c>
      <c r="H207" s="63">
        <v>599400</v>
      </c>
      <c r="I207" s="63">
        <f t="shared" ref="I207:M213" si="80">I208</f>
        <v>0</v>
      </c>
      <c r="J207" s="63">
        <f t="shared" si="80"/>
        <v>0</v>
      </c>
      <c r="K207" s="63">
        <f t="shared" si="80"/>
        <v>0</v>
      </c>
      <c r="L207" s="63">
        <f t="shared" si="80"/>
        <v>0</v>
      </c>
      <c r="M207" s="63">
        <f t="shared" si="80"/>
        <v>599400</v>
      </c>
    </row>
    <row r="208" spans="1:14" ht="57.6" customHeight="1">
      <c r="A208" s="10" t="s">
        <v>158</v>
      </c>
      <c r="B208" s="6" t="s">
        <v>32</v>
      </c>
      <c r="C208" s="6" t="s">
        <v>155</v>
      </c>
      <c r="D208" s="6"/>
      <c r="E208" s="6" t="s">
        <v>0</v>
      </c>
      <c r="F208" s="6" t="s">
        <v>0</v>
      </c>
      <c r="G208" s="51" t="s">
        <v>0</v>
      </c>
      <c r="H208" s="63">
        <v>599400</v>
      </c>
      <c r="I208" s="63">
        <f t="shared" si="80"/>
        <v>0</v>
      </c>
      <c r="J208" s="63">
        <f t="shared" si="80"/>
        <v>0</v>
      </c>
      <c r="K208" s="63">
        <f t="shared" si="80"/>
        <v>0</v>
      </c>
      <c r="L208" s="63">
        <f t="shared" si="80"/>
        <v>0</v>
      </c>
      <c r="M208" s="63">
        <f t="shared" si="80"/>
        <v>599400</v>
      </c>
    </row>
    <row r="209" spans="1:14" ht="57.6" customHeight="1">
      <c r="A209" s="11" t="s">
        <v>159</v>
      </c>
      <c r="B209" s="12" t="s">
        <v>32</v>
      </c>
      <c r="C209" s="12" t="s">
        <v>155</v>
      </c>
      <c r="D209" s="77">
        <v>2220010050</v>
      </c>
      <c r="E209" s="12" t="s">
        <v>0</v>
      </c>
      <c r="F209" s="12" t="s">
        <v>0</v>
      </c>
      <c r="G209" s="52" t="s">
        <v>0</v>
      </c>
      <c r="H209" s="64">
        <v>599400</v>
      </c>
      <c r="I209" s="64">
        <f t="shared" ref="I209:L209" si="81">I210+I218</f>
        <v>0</v>
      </c>
      <c r="J209" s="64">
        <f t="shared" si="81"/>
        <v>0</v>
      </c>
      <c r="K209" s="64">
        <f t="shared" si="81"/>
        <v>0</v>
      </c>
      <c r="L209" s="64">
        <f t="shared" si="81"/>
        <v>0</v>
      </c>
      <c r="M209" s="64">
        <f>M210+M218</f>
        <v>599400</v>
      </c>
    </row>
    <row r="210" spans="1:14" ht="43.35" customHeight="1">
      <c r="A210" s="10" t="s">
        <v>35</v>
      </c>
      <c r="B210" s="6" t="s">
        <v>32</v>
      </c>
      <c r="C210" s="6" t="s">
        <v>155</v>
      </c>
      <c r="D210" s="77">
        <v>2220010050</v>
      </c>
      <c r="E210" s="6" t="s">
        <v>36</v>
      </c>
      <c r="F210" s="6" t="s">
        <v>0</v>
      </c>
      <c r="G210" s="51" t="s">
        <v>0</v>
      </c>
      <c r="H210" s="63">
        <v>531400</v>
      </c>
      <c r="I210" s="63">
        <f t="shared" ref="I210:L211" si="82">I211</f>
        <v>0</v>
      </c>
      <c r="J210" s="63">
        <f t="shared" si="82"/>
        <v>0</v>
      </c>
      <c r="K210" s="63">
        <f t="shared" si="82"/>
        <v>0</v>
      </c>
      <c r="L210" s="63">
        <f t="shared" si="82"/>
        <v>0</v>
      </c>
      <c r="M210" s="63">
        <f t="shared" si="80"/>
        <v>531400</v>
      </c>
    </row>
    <row r="211" spans="1:14" ht="43.35" customHeight="1">
      <c r="A211" s="10" t="s">
        <v>37</v>
      </c>
      <c r="B211" s="6" t="s">
        <v>32</v>
      </c>
      <c r="C211" s="6" t="s">
        <v>155</v>
      </c>
      <c r="D211" s="77">
        <v>2220010050</v>
      </c>
      <c r="E211" s="6" t="s">
        <v>38</v>
      </c>
      <c r="F211" s="6" t="s">
        <v>0</v>
      </c>
      <c r="G211" s="51" t="s">
        <v>0</v>
      </c>
      <c r="H211" s="63">
        <v>531400</v>
      </c>
      <c r="I211" s="63">
        <f t="shared" si="82"/>
        <v>0</v>
      </c>
      <c r="J211" s="63">
        <f t="shared" si="82"/>
        <v>0</v>
      </c>
      <c r="K211" s="63">
        <f t="shared" si="82"/>
        <v>0</v>
      </c>
      <c r="L211" s="63">
        <f t="shared" si="82"/>
        <v>0</v>
      </c>
      <c r="M211" s="63">
        <f t="shared" si="80"/>
        <v>531400</v>
      </c>
    </row>
    <row r="212" spans="1:14" ht="43.35" customHeight="1">
      <c r="A212" s="5" t="s">
        <v>39</v>
      </c>
      <c r="B212" s="6" t="s">
        <v>32</v>
      </c>
      <c r="C212" s="6" t="s">
        <v>155</v>
      </c>
      <c r="D212" s="77">
        <v>2220010050</v>
      </c>
      <c r="E212" s="6" t="s">
        <v>40</v>
      </c>
      <c r="F212" s="6" t="s">
        <v>0</v>
      </c>
      <c r="G212" s="51" t="s">
        <v>0</v>
      </c>
      <c r="H212" s="63">
        <v>531400</v>
      </c>
      <c r="I212" s="63">
        <f t="shared" ref="I212:L212" si="83">I213+I215</f>
        <v>0</v>
      </c>
      <c r="J212" s="63">
        <f t="shared" si="83"/>
        <v>0</v>
      </c>
      <c r="K212" s="63">
        <f t="shared" si="83"/>
        <v>0</v>
      </c>
      <c r="L212" s="63">
        <f t="shared" si="83"/>
        <v>0</v>
      </c>
      <c r="M212" s="63">
        <f>M213+M215</f>
        <v>531400</v>
      </c>
    </row>
    <row r="213" spans="1:14" ht="14.45" customHeight="1">
      <c r="A213" s="7" t="s">
        <v>78</v>
      </c>
      <c r="B213" s="13" t="s">
        <v>32</v>
      </c>
      <c r="C213" s="13" t="s">
        <v>155</v>
      </c>
      <c r="D213" s="77">
        <v>2220010050</v>
      </c>
      <c r="E213" s="13" t="s">
        <v>40</v>
      </c>
      <c r="F213" s="7" t="s">
        <v>79</v>
      </c>
      <c r="G213" s="49" t="s">
        <v>0</v>
      </c>
      <c r="H213" s="65">
        <v>286100</v>
      </c>
      <c r="I213" s="65">
        <f t="shared" ref="I213:L213" si="84">I214</f>
        <v>0</v>
      </c>
      <c r="J213" s="65">
        <f t="shared" si="84"/>
        <v>0</v>
      </c>
      <c r="K213" s="65">
        <f t="shared" si="84"/>
        <v>0</v>
      </c>
      <c r="L213" s="65">
        <f t="shared" si="84"/>
        <v>0</v>
      </c>
      <c r="M213" s="65">
        <f t="shared" si="80"/>
        <v>286100</v>
      </c>
    </row>
    <row r="214" spans="1:14" ht="28.9" customHeight="1">
      <c r="A214" s="7" t="s">
        <v>80</v>
      </c>
      <c r="B214" s="13" t="s">
        <v>32</v>
      </c>
      <c r="C214" s="13" t="s">
        <v>155</v>
      </c>
      <c r="D214" s="77">
        <v>2220010050</v>
      </c>
      <c r="E214" s="13" t="s">
        <v>40</v>
      </c>
      <c r="F214" s="7" t="s">
        <v>79</v>
      </c>
      <c r="G214" s="49" t="s">
        <v>81</v>
      </c>
      <c r="H214" s="65">
        <v>286100</v>
      </c>
      <c r="I214" s="65"/>
      <c r="J214" s="65"/>
      <c r="K214" s="65"/>
      <c r="L214" s="65"/>
      <c r="M214" s="65">
        <f>H214+I214+J214+K214+L214</f>
        <v>286100</v>
      </c>
    </row>
    <row r="215" spans="1:14" ht="28.9" customHeight="1">
      <c r="A215" s="34" t="s">
        <v>288</v>
      </c>
      <c r="B215" s="13" t="s">
        <v>32</v>
      </c>
      <c r="C215" s="13" t="s">
        <v>155</v>
      </c>
      <c r="D215" s="77">
        <v>2220010050</v>
      </c>
      <c r="E215" s="13" t="s">
        <v>40</v>
      </c>
      <c r="F215" s="7">
        <v>340</v>
      </c>
      <c r="G215" s="49"/>
      <c r="H215" s="65">
        <v>245300</v>
      </c>
      <c r="I215" s="65">
        <f>I217+I216</f>
        <v>0</v>
      </c>
      <c r="J215" s="65">
        <f t="shared" ref="J215:M215" si="85">J217+J216</f>
        <v>0</v>
      </c>
      <c r="K215" s="65">
        <f t="shared" si="85"/>
        <v>0</v>
      </c>
      <c r="L215" s="65">
        <f t="shared" si="85"/>
        <v>0</v>
      </c>
      <c r="M215" s="65">
        <f t="shared" si="85"/>
        <v>245300</v>
      </c>
    </row>
    <row r="216" spans="1:14" ht="28.9" customHeight="1">
      <c r="A216" s="34" t="s">
        <v>47</v>
      </c>
      <c r="B216" s="13" t="s">
        <v>32</v>
      </c>
      <c r="C216" s="13" t="s">
        <v>155</v>
      </c>
      <c r="D216" s="77">
        <v>2220010050</v>
      </c>
      <c r="E216" s="13" t="s">
        <v>40</v>
      </c>
      <c r="F216" s="7">
        <v>340</v>
      </c>
      <c r="G216" s="49">
        <v>1120</v>
      </c>
      <c r="H216" s="65">
        <v>50000</v>
      </c>
      <c r="I216" s="65"/>
      <c r="J216" s="65"/>
      <c r="K216" s="65"/>
      <c r="L216" s="65"/>
      <c r="M216" s="65">
        <f>H216+I216+J216+K216+L216</f>
        <v>50000</v>
      </c>
    </row>
    <row r="217" spans="1:14" ht="28.9" customHeight="1">
      <c r="A217" s="34" t="s">
        <v>289</v>
      </c>
      <c r="B217" s="13" t="s">
        <v>32</v>
      </c>
      <c r="C217" s="13" t="s">
        <v>155</v>
      </c>
      <c r="D217" s="77">
        <v>2220010050</v>
      </c>
      <c r="E217" s="13" t="s">
        <v>40</v>
      </c>
      <c r="F217" s="7">
        <v>340</v>
      </c>
      <c r="G217" s="49">
        <v>1123</v>
      </c>
      <c r="H217" s="65">
        <v>195300</v>
      </c>
      <c r="I217" s="65"/>
      <c r="J217" s="65"/>
      <c r="K217" s="65"/>
      <c r="L217" s="65"/>
      <c r="M217" s="65">
        <f>H217+I217+J217+K217+L217</f>
        <v>195300</v>
      </c>
    </row>
    <row r="218" spans="1:14" ht="28.9" customHeight="1">
      <c r="A218" s="5" t="s">
        <v>290</v>
      </c>
      <c r="B218" s="6" t="s">
        <v>32</v>
      </c>
      <c r="C218" s="6" t="s">
        <v>155</v>
      </c>
      <c r="D218" s="77">
        <v>2220010050</v>
      </c>
      <c r="E218" s="6">
        <v>360</v>
      </c>
      <c r="F218" s="5">
        <v>296</v>
      </c>
      <c r="G218" s="57">
        <v>1150</v>
      </c>
      <c r="H218" s="63">
        <v>68000</v>
      </c>
      <c r="I218" s="63"/>
      <c r="J218" s="63"/>
      <c r="K218" s="63"/>
      <c r="L218" s="63"/>
      <c r="M218" s="63">
        <f>H218+L218</f>
        <v>68000</v>
      </c>
    </row>
    <row r="219" spans="1:14" ht="14.45" customHeight="1">
      <c r="A219" s="15" t="s">
        <v>160</v>
      </c>
      <c r="B219" s="16" t="s">
        <v>50</v>
      </c>
      <c r="C219" s="16" t="s">
        <v>0</v>
      </c>
      <c r="D219" s="16" t="s">
        <v>0</v>
      </c>
      <c r="E219" s="16" t="s">
        <v>0</v>
      </c>
      <c r="F219" s="16" t="s">
        <v>0</v>
      </c>
      <c r="G219" s="50" t="s">
        <v>0</v>
      </c>
      <c r="H219" s="62">
        <f>H220+H227+H235+H258</f>
        <v>38252367.079999998</v>
      </c>
      <c r="I219" s="62">
        <f t="shared" ref="I219:L219" si="86">I220+I227+I235+I258</f>
        <v>0</v>
      </c>
      <c r="J219" s="62">
        <f t="shared" si="86"/>
        <v>1047475.92</v>
      </c>
      <c r="K219" s="62">
        <f t="shared" si="86"/>
        <v>0</v>
      </c>
      <c r="L219" s="62">
        <f t="shared" si="86"/>
        <v>0</v>
      </c>
      <c r="M219" s="62">
        <f>M220+M227+M235+M258</f>
        <v>39299843</v>
      </c>
      <c r="N219" s="14"/>
    </row>
    <row r="220" spans="1:14" s="21" customFormat="1" ht="14.45" customHeight="1">
      <c r="A220" s="18" t="s">
        <v>260</v>
      </c>
      <c r="B220" s="6" t="s">
        <v>50</v>
      </c>
      <c r="C220" s="22" t="s">
        <v>187</v>
      </c>
      <c r="D220" s="19"/>
      <c r="E220" s="19"/>
      <c r="F220" s="19"/>
      <c r="G220" s="55"/>
      <c r="H220" s="67">
        <f>H222+H221</f>
        <v>546000</v>
      </c>
      <c r="I220" s="67">
        <f t="shared" ref="I220:L220" si="87">I222+I221</f>
        <v>0</v>
      </c>
      <c r="J220" s="67">
        <f t="shared" si="87"/>
        <v>0</v>
      </c>
      <c r="K220" s="67">
        <f t="shared" si="87"/>
        <v>0</v>
      </c>
      <c r="L220" s="67">
        <f t="shared" si="87"/>
        <v>0</v>
      </c>
      <c r="M220" s="67">
        <f>M222+M221</f>
        <v>546000</v>
      </c>
    </row>
    <row r="221" spans="1:14" s="21" customFormat="1" ht="45" customHeight="1">
      <c r="A221" s="73" t="s">
        <v>309</v>
      </c>
      <c r="B221" s="27" t="s">
        <v>50</v>
      </c>
      <c r="C221" s="28" t="s">
        <v>187</v>
      </c>
      <c r="D221" s="33">
        <v>9950063360</v>
      </c>
      <c r="E221" s="27" t="s">
        <v>40</v>
      </c>
      <c r="F221" s="29">
        <v>226</v>
      </c>
      <c r="G221" s="56">
        <v>1140</v>
      </c>
      <c r="H221" s="68">
        <v>246000</v>
      </c>
      <c r="I221" s="68"/>
      <c r="J221" s="68"/>
      <c r="K221" s="68"/>
      <c r="L221" s="68"/>
      <c r="M221" s="68">
        <f>H221+I221+J221+K221+L221</f>
        <v>246000</v>
      </c>
    </row>
    <row r="222" spans="1:14" s="21" customFormat="1" ht="45.75" customHeight="1">
      <c r="A222" s="23" t="s">
        <v>261</v>
      </c>
      <c r="B222" s="6" t="s">
        <v>50</v>
      </c>
      <c r="C222" s="22" t="s">
        <v>187</v>
      </c>
      <c r="D222" s="76">
        <v>9950091005</v>
      </c>
      <c r="E222" s="9"/>
      <c r="F222" s="19"/>
      <c r="G222" s="55"/>
      <c r="H222" s="67">
        <v>300000</v>
      </c>
      <c r="I222" s="67">
        <f t="shared" ref="I222:M225" si="88">I223</f>
        <v>0</v>
      </c>
      <c r="J222" s="67">
        <f t="shared" si="88"/>
        <v>0</v>
      </c>
      <c r="K222" s="67">
        <f t="shared" si="88"/>
        <v>0</v>
      </c>
      <c r="L222" s="67">
        <f t="shared" si="88"/>
        <v>0</v>
      </c>
      <c r="M222" s="67">
        <f t="shared" si="88"/>
        <v>300000</v>
      </c>
    </row>
    <row r="223" spans="1:14" s="21" customFormat="1" ht="73.5" customHeight="1">
      <c r="A223" s="24" t="s">
        <v>262</v>
      </c>
      <c r="B223" s="6" t="s">
        <v>50</v>
      </c>
      <c r="C223" s="22" t="s">
        <v>187</v>
      </c>
      <c r="D223" s="75">
        <v>9950091005</v>
      </c>
      <c r="E223" s="20"/>
      <c r="F223" s="19"/>
      <c r="G223" s="55"/>
      <c r="H223" s="67">
        <v>300000</v>
      </c>
      <c r="I223" s="67">
        <f t="shared" si="88"/>
        <v>0</v>
      </c>
      <c r="J223" s="67">
        <f t="shared" si="88"/>
        <v>0</v>
      </c>
      <c r="K223" s="67">
        <f t="shared" si="88"/>
        <v>0</v>
      </c>
      <c r="L223" s="67">
        <f t="shared" si="88"/>
        <v>0</v>
      </c>
      <c r="M223" s="67">
        <f t="shared" si="88"/>
        <v>300000</v>
      </c>
    </row>
    <row r="224" spans="1:14" s="21" customFormat="1" ht="14.45" customHeight="1">
      <c r="A224" s="25" t="s">
        <v>39</v>
      </c>
      <c r="B224" s="6" t="s">
        <v>50</v>
      </c>
      <c r="C224" s="22" t="s">
        <v>187</v>
      </c>
      <c r="D224" s="75">
        <v>9950091005</v>
      </c>
      <c r="E224" s="6" t="s">
        <v>40</v>
      </c>
      <c r="F224" s="19"/>
      <c r="G224" s="55"/>
      <c r="H224" s="67">
        <v>300000</v>
      </c>
      <c r="I224" s="67">
        <f t="shared" si="88"/>
        <v>0</v>
      </c>
      <c r="J224" s="67">
        <f t="shared" si="88"/>
        <v>0</v>
      </c>
      <c r="K224" s="67">
        <f t="shared" si="88"/>
        <v>0</v>
      </c>
      <c r="L224" s="67">
        <f t="shared" si="88"/>
        <v>0</v>
      </c>
      <c r="M224" s="67">
        <f t="shared" si="88"/>
        <v>300000</v>
      </c>
    </row>
    <row r="225" spans="1:13" s="21" customFormat="1" ht="14.45" customHeight="1">
      <c r="A225" s="26" t="s">
        <v>54</v>
      </c>
      <c r="B225" s="27" t="s">
        <v>50</v>
      </c>
      <c r="C225" s="28" t="s">
        <v>187</v>
      </c>
      <c r="D225" s="75">
        <v>9950091005</v>
      </c>
      <c r="E225" s="13" t="s">
        <v>40</v>
      </c>
      <c r="F225" s="29">
        <v>226</v>
      </c>
      <c r="G225" s="55"/>
      <c r="H225" s="68">
        <v>300000</v>
      </c>
      <c r="I225" s="68">
        <f t="shared" si="88"/>
        <v>0</v>
      </c>
      <c r="J225" s="68">
        <f t="shared" si="88"/>
        <v>0</v>
      </c>
      <c r="K225" s="68">
        <f t="shared" si="88"/>
        <v>0</v>
      </c>
      <c r="L225" s="68">
        <f t="shared" si="88"/>
        <v>0</v>
      </c>
      <c r="M225" s="68">
        <f t="shared" si="88"/>
        <v>300000</v>
      </c>
    </row>
    <row r="226" spans="1:13" s="21" customFormat="1" ht="55.5" customHeight="1">
      <c r="A226" s="26" t="s">
        <v>104</v>
      </c>
      <c r="B226" s="27" t="s">
        <v>50</v>
      </c>
      <c r="C226" s="28" t="s">
        <v>187</v>
      </c>
      <c r="D226" s="75">
        <v>9950091005</v>
      </c>
      <c r="E226" s="13" t="s">
        <v>40</v>
      </c>
      <c r="F226" s="29">
        <v>226</v>
      </c>
      <c r="G226" s="56">
        <v>1140</v>
      </c>
      <c r="H226" s="68">
        <v>300000</v>
      </c>
      <c r="I226" s="68"/>
      <c r="J226" s="68"/>
      <c r="K226" s="68"/>
      <c r="L226" s="68"/>
      <c r="M226" s="68">
        <f>H226+I226+J226+K226+L226</f>
        <v>300000</v>
      </c>
    </row>
    <row r="227" spans="1:13" ht="14.45" customHeight="1">
      <c r="A227" s="8" t="s">
        <v>161</v>
      </c>
      <c r="B227" s="6" t="s">
        <v>50</v>
      </c>
      <c r="C227" s="6" t="s">
        <v>162</v>
      </c>
      <c r="D227" s="6" t="s">
        <v>0</v>
      </c>
      <c r="E227" s="6" t="s">
        <v>0</v>
      </c>
      <c r="F227" s="6" t="s">
        <v>0</v>
      </c>
      <c r="G227" s="51" t="s">
        <v>0</v>
      </c>
      <c r="H227" s="63">
        <v>5265000</v>
      </c>
      <c r="I227" s="63">
        <f t="shared" ref="I227:M233" si="89">I228</f>
        <v>0</v>
      </c>
      <c r="J227" s="63">
        <f t="shared" si="89"/>
        <v>0</v>
      </c>
      <c r="K227" s="63">
        <f t="shared" si="89"/>
        <v>0</v>
      </c>
      <c r="L227" s="63">
        <f t="shared" si="89"/>
        <v>0</v>
      </c>
      <c r="M227" s="63">
        <f t="shared" si="89"/>
        <v>5265000</v>
      </c>
    </row>
    <row r="228" spans="1:13" ht="43.35" customHeight="1">
      <c r="A228" s="10" t="s">
        <v>292</v>
      </c>
      <c r="B228" s="6" t="s">
        <v>50</v>
      </c>
      <c r="C228" s="6" t="s">
        <v>162</v>
      </c>
      <c r="D228" s="6" t="s">
        <v>313</v>
      </c>
      <c r="E228" s="6" t="s">
        <v>0</v>
      </c>
      <c r="F228" s="6" t="s">
        <v>0</v>
      </c>
      <c r="G228" s="51" t="s">
        <v>0</v>
      </c>
      <c r="H228" s="63">
        <v>5265000</v>
      </c>
      <c r="I228" s="63">
        <f t="shared" si="89"/>
        <v>0</v>
      </c>
      <c r="J228" s="63">
        <f t="shared" si="89"/>
        <v>0</v>
      </c>
      <c r="K228" s="63">
        <f t="shared" si="89"/>
        <v>0</v>
      </c>
      <c r="L228" s="63">
        <f t="shared" si="89"/>
        <v>0</v>
      </c>
      <c r="M228" s="63">
        <f t="shared" si="89"/>
        <v>5265000</v>
      </c>
    </row>
    <row r="229" spans="1:13" ht="14.45" customHeight="1">
      <c r="A229" s="10" t="s">
        <v>163</v>
      </c>
      <c r="B229" s="6" t="s">
        <v>50</v>
      </c>
      <c r="C229" s="6" t="s">
        <v>162</v>
      </c>
      <c r="D229" s="6" t="s">
        <v>314</v>
      </c>
      <c r="E229" s="6" t="s">
        <v>0</v>
      </c>
      <c r="F229" s="6" t="s">
        <v>0</v>
      </c>
      <c r="G229" s="51" t="s">
        <v>0</v>
      </c>
      <c r="H229" s="63">
        <v>5265000</v>
      </c>
      <c r="I229" s="63">
        <f t="shared" ref="I229:L229" si="90">I231+I230</f>
        <v>0</v>
      </c>
      <c r="J229" s="63">
        <f t="shared" si="90"/>
        <v>0</v>
      </c>
      <c r="K229" s="63">
        <f t="shared" si="90"/>
        <v>0</v>
      </c>
      <c r="L229" s="63">
        <f t="shared" si="90"/>
        <v>0</v>
      </c>
      <c r="M229" s="63">
        <f>M231+M230</f>
        <v>5265000</v>
      </c>
    </row>
    <row r="230" spans="1:13" ht="14.45" customHeight="1">
      <c r="A230" s="31" t="s">
        <v>293</v>
      </c>
      <c r="B230" s="27" t="s">
        <v>50</v>
      </c>
      <c r="C230" s="27" t="s">
        <v>162</v>
      </c>
      <c r="D230" s="27" t="s">
        <v>315</v>
      </c>
      <c r="E230" s="27">
        <v>244</v>
      </c>
      <c r="F230" s="27">
        <v>222</v>
      </c>
      <c r="G230" s="53">
        <v>1125</v>
      </c>
      <c r="H230" s="66">
        <v>15000</v>
      </c>
      <c r="I230" s="66"/>
      <c r="J230" s="66"/>
      <c r="K230" s="66"/>
      <c r="L230" s="66"/>
      <c r="M230" s="66">
        <f>H230+I230+J230+K230+L230</f>
        <v>15000</v>
      </c>
    </row>
    <row r="231" spans="1:13" ht="28.9" customHeight="1">
      <c r="A231" s="11" t="s">
        <v>164</v>
      </c>
      <c r="B231" s="12" t="s">
        <v>50</v>
      </c>
      <c r="C231" s="12" t="s">
        <v>162</v>
      </c>
      <c r="D231" s="77" t="s">
        <v>375</v>
      </c>
      <c r="E231" s="12" t="s">
        <v>0</v>
      </c>
      <c r="F231" s="12" t="s">
        <v>0</v>
      </c>
      <c r="G231" s="52" t="s">
        <v>0</v>
      </c>
      <c r="H231" s="64">
        <v>5250000</v>
      </c>
      <c r="I231" s="64">
        <f t="shared" ref="I231:L233" si="91">I232</f>
        <v>0</v>
      </c>
      <c r="J231" s="64">
        <f t="shared" si="91"/>
        <v>0</v>
      </c>
      <c r="K231" s="64">
        <f t="shared" si="91"/>
        <v>0</v>
      </c>
      <c r="L231" s="64">
        <f t="shared" si="91"/>
        <v>0</v>
      </c>
      <c r="M231" s="64">
        <f t="shared" si="89"/>
        <v>5250000</v>
      </c>
    </row>
    <row r="232" spans="1:13" ht="43.35" customHeight="1">
      <c r="A232" s="10" t="s">
        <v>165</v>
      </c>
      <c r="B232" s="6" t="s">
        <v>50</v>
      </c>
      <c r="C232" s="6" t="s">
        <v>162</v>
      </c>
      <c r="D232" s="77" t="s">
        <v>375</v>
      </c>
      <c r="E232" s="6">
        <v>800</v>
      </c>
      <c r="F232" s="6" t="s">
        <v>0</v>
      </c>
      <c r="G232" s="51" t="s">
        <v>0</v>
      </c>
      <c r="H232" s="63">
        <v>5250000</v>
      </c>
      <c r="I232" s="63">
        <f t="shared" si="91"/>
        <v>0</v>
      </c>
      <c r="J232" s="63">
        <f t="shared" si="91"/>
        <v>0</v>
      </c>
      <c r="K232" s="63">
        <f t="shared" si="91"/>
        <v>0</v>
      </c>
      <c r="L232" s="63">
        <f t="shared" si="91"/>
        <v>0</v>
      </c>
      <c r="M232" s="63">
        <f t="shared" si="89"/>
        <v>5250000</v>
      </c>
    </row>
    <row r="233" spans="1:13" ht="57.6" customHeight="1">
      <c r="A233" s="5" t="s">
        <v>166</v>
      </c>
      <c r="B233" s="6" t="s">
        <v>50</v>
      </c>
      <c r="C233" s="6" t="s">
        <v>162</v>
      </c>
      <c r="D233" s="77" t="s">
        <v>375</v>
      </c>
      <c r="E233" s="6">
        <v>810</v>
      </c>
      <c r="F233" s="6" t="s">
        <v>0</v>
      </c>
      <c r="G233" s="51" t="s">
        <v>0</v>
      </c>
      <c r="H233" s="63">
        <v>5250000</v>
      </c>
      <c r="I233" s="63">
        <f t="shared" si="91"/>
        <v>0</v>
      </c>
      <c r="J233" s="63">
        <f t="shared" si="91"/>
        <v>0</v>
      </c>
      <c r="K233" s="63">
        <f t="shared" si="91"/>
        <v>0</v>
      </c>
      <c r="L233" s="63">
        <f t="shared" si="91"/>
        <v>0</v>
      </c>
      <c r="M233" s="63">
        <f t="shared" si="89"/>
        <v>5250000</v>
      </c>
    </row>
    <row r="234" spans="1:13" ht="39" customHeight="1">
      <c r="A234" s="7" t="s">
        <v>167</v>
      </c>
      <c r="B234" s="13" t="s">
        <v>50</v>
      </c>
      <c r="C234" s="13" t="s">
        <v>162</v>
      </c>
      <c r="D234" s="77" t="s">
        <v>375</v>
      </c>
      <c r="E234" s="13">
        <v>811</v>
      </c>
      <c r="F234" s="7" t="s">
        <v>168</v>
      </c>
      <c r="G234" s="49" t="s">
        <v>0</v>
      </c>
      <c r="H234" s="65">
        <v>5250000</v>
      </c>
      <c r="I234" s="65"/>
      <c r="J234" s="65"/>
      <c r="K234" s="65"/>
      <c r="L234" s="65"/>
      <c r="M234" s="65">
        <f>H234+I234+J234+K234+L234</f>
        <v>5250000</v>
      </c>
    </row>
    <row r="235" spans="1:13" ht="14.45" customHeight="1">
      <c r="A235" s="8" t="s">
        <v>169</v>
      </c>
      <c r="B235" s="6" t="s">
        <v>50</v>
      </c>
      <c r="C235" s="6" t="s">
        <v>155</v>
      </c>
      <c r="D235" s="6" t="s">
        <v>0</v>
      </c>
      <c r="E235" s="6" t="s">
        <v>0</v>
      </c>
      <c r="F235" s="6" t="s">
        <v>0</v>
      </c>
      <c r="G235" s="51" t="s">
        <v>0</v>
      </c>
      <c r="H235" s="63">
        <f>H236</f>
        <v>30335445</v>
      </c>
      <c r="I235" s="63">
        <f t="shared" ref="I235:M236" si="92">I236</f>
        <v>0</v>
      </c>
      <c r="J235" s="63">
        <f t="shared" si="92"/>
        <v>0</v>
      </c>
      <c r="K235" s="63">
        <f t="shared" si="92"/>
        <v>0</v>
      </c>
      <c r="L235" s="63">
        <f t="shared" si="92"/>
        <v>0</v>
      </c>
      <c r="M235" s="63">
        <f t="shared" si="92"/>
        <v>30335445</v>
      </c>
    </row>
    <row r="236" spans="1:13" ht="43.35" customHeight="1">
      <c r="A236" s="10" t="s">
        <v>292</v>
      </c>
      <c r="B236" s="6" t="s">
        <v>50</v>
      </c>
      <c r="C236" s="6" t="s">
        <v>155</v>
      </c>
      <c r="D236" s="6" t="s">
        <v>313</v>
      </c>
      <c r="E236" s="6" t="s">
        <v>0</v>
      </c>
      <c r="F236" s="6" t="s">
        <v>0</v>
      </c>
      <c r="G236" s="51" t="s">
        <v>0</v>
      </c>
      <c r="H236" s="63">
        <f>H237</f>
        <v>30335445</v>
      </c>
      <c r="I236" s="63">
        <f t="shared" si="92"/>
        <v>0</v>
      </c>
      <c r="J236" s="63">
        <f t="shared" si="92"/>
        <v>0</v>
      </c>
      <c r="K236" s="63">
        <f t="shared" si="92"/>
        <v>0</v>
      </c>
      <c r="L236" s="63">
        <f t="shared" si="92"/>
        <v>0</v>
      </c>
      <c r="M236" s="63">
        <f t="shared" si="92"/>
        <v>30335445</v>
      </c>
    </row>
    <row r="237" spans="1:13" ht="14.45" customHeight="1">
      <c r="A237" s="10" t="s">
        <v>170</v>
      </c>
      <c r="B237" s="6" t="s">
        <v>50</v>
      </c>
      <c r="C237" s="6" t="s">
        <v>155</v>
      </c>
      <c r="D237" s="6" t="s">
        <v>316</v>
      </c>
      <c r="E237" s="6" t="s">
        <v>0</v>
      </c>
      <c r="F237" s="6" t="s">
        <v>0</v>
      </c>
      <c r="G237" s="51" t="s">
        <v>0</v>
      </c>
      <c r="H237" s="63">
        <f>H239+H245+H238</f>
        <v>30335445</v>
      </c>
      <c r="I237" s="63">
        <f t="shared" ref="I237" si="93">I239+I245</f>
        <v>0</v>
      </c>
      <c r="J237" s="63">
        <f>J239+J245+J238</f>
        <v>0</v>
      </c>
      <c r="K237" s="63">
        <f t="shared" ref="K237:L237" si="94">K239+K245+K238</f>
        <v>0</v>
      </c>
      <c r="L237" s="63">
        <f t="shared" si="94"/>
        <v>0</v>
      </c>
      <c r="M237" s="63">
        <f>M239+M245+M238</f>
        <v>30335445</v>
      </c>
    </row>
    <row r="238" spans="1:13" ht="86.25" customHeight="1">
      <c r="A238" s="101" t="s">
        <v>372</v>
      </c>
      <c r="B238" s="6" t="s">
        <v>50</v>
      </c>
      <c r="C238" s="6" t="s">
        <v>155</v>
      </c>
      <c r="D238" s="19" t="s">
        <v>370</v>
      </c>
      <c r="E238" s="6">
        <v>244</v>
      </c>
      <c r="F238" s="6" t="s">
        <v>371</v>
      </c>
      <c r="G238" s="51">
        <v>1105</v>
      </c>
      <c r="H238" s="63">
        <f>9110224+7179776</f>
        <v>16290000</v>
      </c>
      <c r="I238" s="63"/>
      <c r="J238" s="63"/>
      <c r="K238" s="63"/>
      <c r="L238" s="63"/>
      <c r="M238" s="63">
        <f>J238+K238+L238+H238</f>
        <v>16290000</v>
      </c>
    </row>
    <row r="239" spans="1:13" ht="28.9" customHeight="1">
      <c r="A239" s="11" t="s">
        <v>171</v>
      </c>
      <c r="B239" s="12" t="s">
        <v>50</v>
      </c>
      <c r="C239" s="12" t="s">
        <v>155</v>
      </c>
      <c r="D239" s="77">
        <v>1850010030</v>
      </c>
      <c r="E239" s="12" t="s">
        <v>0</v>
      </c>
      <c r="F239" s="12" t="s">
        <v>0</v>
      </c>
      <c r="G239" s="52" t="s">
        <v>0</v>
      </c>
      <c r="H239" s="64">
        <v>3000000</v>
      </c>
      <c r="I239" s="64">
        <f t="shared" ref="I239:M243" si="95">I240</f>
        <v>0</v>
      </c>
      <c r="J239" s="64">
        <f t="shared" si="95"/>
        <v>0</v>
      </c>
      <c r="K239" s="64">
        <f t="shared" si="95"/>
        <v>0</v>
      </c>
      <c r="L239" s="64">
        <f t="shared" si="95"/>
        <v>0</v>
      </c>
      <c r="M239" s="64">
        <f t="shared" si="95"/>
        <v>3000000</v>
      </c>
    </row>
    <row r="240" spans="1:13" ht="43.35" customHeight="1">
      <c r="A240" s="10" t="s">
        <v>35</v>
      </c>
      <c r="B240" s="6" t="s">
        <v>50</v>
      </c>
      <c r="C240" s="6" t="s">
        <v>155</v>
      </c>
      <c r="D240" s="77">
        <v>1850010030</v>
      </c>
      <c r="E240" s="6" t="s">
        <v>36</v>
      </c>
      <c r="F240" s="6" t="s">
        <v>0</v>
      </c>
      <c r="G240" s="51" t="s">
        <v>0</v>
      </c>
      <c r="H240" s="63">
        <v>3000000</v>
      </c>
      <c r="I240" s="63">
        <f t="shared" si="95"/>
        <v>0</v>
      </c>
      <c r="J240" s="63">
        <f t="shared" si="95"/>
        <v>0</v>
      </c>
      <c r="K240" s="63">
        <f t="shared" si="95"/>
        <v>0</v>
      </c>
      <c r="L240" s="63">
        <f t="shared" si="95"/>
        <v>0</v>
      </c>
      <c r="M240" s="63">
        <f t="shared" si="95"/>
        <v>3000000</v>
      </c>
    </row>
    <row r="241" spans="1:13" ht="43.35" customHeight="1">
      <c r="A241" s="10" t="s">
        <v>37</v>
      </c>
      <c r="B241" s="6" t="s">
        <v>50</v>
      </c>
      <c r="C241" s="6" t="s">
        <v>155</v>
      </c>
      <c r="D241" s="77">
        <v>1850010030</v>
      </c>
      <c r="E241" s="6" t="s">
        <v>38</v>
      </c>
      <c r="F241" s="6" t="s">
        <v>0</v>
      </c>
      <c r="G241" s="51" t="s">
        <v>0</v>
      </c>
      <c r="H241" s="63">
        <v>3000000</v>
      </c>
      <c r="I241" s="63">
        <f t="shared" si="95"/>
        <v>0</v>
      </c>
      <c r="J241" s="63">
        <f t="shared" si="95"/>
        <v>0</v>
      </c>
      <c r="K241" s="63">
        <f t="shared" si="95"/>
        <v>0</v>
      </c>
      <c r="L241" s="63">
        <f t="shared" si="95"/>
        <v>0</v>
      </c>
      <c r="M241" s="63">
        <f t="shared" si="95"/>
        <v>3000000</v>
      </c>
    </row>
    <row r="242" spans="1:13" ht="43.35" customHeight="1">
      <c r="A242" s="5" t="s">
        <v>39</v>
      </c>
      <c r="B242" s="6" t="s">
        <v>50</v>
      </c>
      <c r="C242" s="6" t="s">
        <v>155</v>
      </c>
      <c r="D242" s="77">
        <v>1850010030</v>
      </c>
      <c r="E242" s="6" t="s">
        <v>40</v>
      </c>
      <c r="F242" s="6" t="s">
        <v>0</v>
      </c>
      <c r="G242" s="51" t="s">
        <v>0</v>
      </c>
      <c r="H242" s="63">
        <v>3000000</v>
      </c>
      <c r="I242" s="63">
        <f t="shared" si="95"/>
        <v>0</v>
      </c>
      <c r="J242" s="63">
        <f t="shared" si="95"/>
        <v>0</v>
      </c>
      <c r="K242" s="63">
        <f t="shared" si="95"/>
        <v>0</v>
      </c>
      <c r="L242" s="63">
        <f t="shared" si="95"/>
        <v>0</v>
      </c>
      <c r="M242" s="63">
        <f t="shared" si="95"/>
        <v>3000000</v>
      </c>
    </row>
    <row r="243" spans="1:13" ht="14.45" customHeight="1">
      <c r="A243" s="7" t="s">
        <v>72</v>
      </c>
      <c r="B243" s="13" t="s">
        <v>50</v>
      </c>
      <c r="C243" s="13" t="s">
        <v>155</v>
      </c>
      <c r="D243" s="77">
        <v>1850010030</v>
      </c>
      <c r="E243" s="13" t="s">
        <v>40</v>
      </c>
      <c r="F243" s="7" t="s">
        <v>73</v>
      </c>
      <c r="G243" s="49" t="s">
        <v>0</v>
      </c>
      <c r="H243" s="65">
        <v>3000000</v>
      </c>
      <c r="I243" s="65">
        <f t="shared" si="95"/>
        <v>0</v>
      </c>
      <c r="J243" s="65">
        <f t="shared" si="95"/>
        <v>0</v>
      </c>
      <c r="K243" s="65">
        <f t="shared" si="95"/>
        <v>0</v>
      </c>
      <c r="L243" s="65">
        <f t="shared" si="95"/>
        <v>0</v>
      </c>
      <c r="M243" s="65">
        <f t="shared" si="95"/>
        <v>3000000</v>
      </c>
    </row>
    <row r="244" spans="1:13" ht="153" customHeight="1">
      <c r="A244" s="7" t="s">
        <v>172</v>
      </c>
      <c r="B244" s="13" t="s">
        <v>50</v>
      </c>
      <c r="C244" s="13" t="s">
        <v>155</v>
      </c>
      <c r="D244" s="77">
        <v>1850010030</v>
      </c>
      <c r="E244" s="13" t="s">
        <v>40</v>
      </c>
      <c r="F244" s="7" t="s">
        <v>73</v>
      </c>
      <c r="G244" s="49" t="s">
        <v>173</v>
      </c>
      <c r="H244" s="65">
        <v>3000000</v>
      </c>
      <c r="I244" s="65"/>
      <c r="J244" s="65"/>
      <c r="K244" s="65"/>
      <c r="L244" s="65"/>
      <c r="M244" s="65">
        <f>H244+I244+J244+K244+L244</f>
        <v>3000000</v>
      </c>
    </row>
    <row r="245" spans="1:13" ht="28.9" customHeight="1">
      <c r="A245" s="11" t="s">
        <v>174</v>
      </c>
      <c r="B245" s="12" t="s">
        <v>50</v>
      </c>
      <c r="C245" s="12" t="s">
        <v>155</v>
      </c>
      <c r="D245" s="77">
        <v>1850010010</v>
      </c>
      <c r="E245" s="12" t="s">
        <v>0</v>
      </c>
      <c r="F245" s="12" t="s">
        <v>0</v>
      </c>
      <c r="G245" s="52" t="s">
        <v>0</v>
      </c>
      <c r="H245" s="64">
        <v>11045445</v>
      </c>
      <c r="I245" s="64">
        <f t="shared" ref="I245:M247" si="96">I246</f>
        <v>0</v>
      </c>
      <c r="J245" s="64">
        <f t="shared" si="96"/>
        <v>0</v>
      </c>
      <c r="K245" s="64">
        <f t="shared" si="96"/>
        <v>0</v>
      </c>
      <c r="L245" s="64">
        <f t="shared" si="96"/>
        <v>0</v>
      </c>
      <c r="M245" s="64">
        <f>M246</f>
        <v>11045445</v>
      </c>
    </row>
    <row r="246" spans="1:13" ht="43.35" customHeight="1">
      <c r="A246" s="10" t="s">
        <v>35</v>
      </c>
      <c r="B246" s="6" t="s">
        <v>50</v>
      </c>
      <c r="C246" s="6" t="s">
        <v>155</v>
      </c>
      <c r="D246" s="77">
        <v>1850010010</v>
      </c>
      <c r="E246" s="6" t="s">
        <v>36</v>
      </c>
      <c r="F246" s="6" t="s">
        <v>0</v>
      </c>
      <c r="G246" s="51" t="s">
        <v>0</v>
      </c>
      <c r="H246" s="63">
        <v>11045445</v>
      </c>
      <c r="I246" s="63">
        <f t="shared" si="96"/>
        <v>0</v>
      </c>
      <c r="J246" s="63">
        <f t="shared" si="96"/>
        <v>0</v>
      </c>
      <c r="K246" s="63">
        <f t="shared" si="96"/>
        <v>0</v>
      </c>
      <c r="L246" s="63">
        <f t="shared" si="96"/>
        <v>0</v>
      </c>
      <c r="M246" s="63">
        <f t="shared" si="96"/>
        <v>11045445</v>
      </c>
    </row>
    <row r="247" spans="1:13" ht="43.35" customHeight="1">
      <c r="A247" s="10" t="s">
        <v>37</v>
      </c>
      <c r="B247" s="6" t="s">
        <v>50</v>
      </c>
      <c r="C247" s="6" t="s">
        <v>155</v>
      </c>
      <c r="D247" s="77">
        <v>1850010010</v>
      </c>
      <c r="E247" s="6" t="s">
        <v>38</v>
      </c>
      <c r="F247" s="6" t="s">
        <v>0</v>
      </c>
      <c r="G247" s="51" t="s">
        <v>0</v>
      </c>
      <c r="H247" s="63">
        <v>11045445</v>
      </c>
      <c r="I247" s="63">
        <f t="shared" si="96"/>
        <v>0</v>
      </c>
      <c r="J247" s="63">
        <f t="shared" si="96"/>
        <v>0</v>
      </c>
      <c r="K247" s="63">
        <f t="shared" si="96"/>
        <v>0</v>
      </c>
      <c r="L247" s="63">
        <f t="shared" si="96"/>
        <v>0</v>
      </c>
      <c r="M247" s="63">
        <f t="shared" si="96"/>
        <v>11045445</v>
      </c>
    </row>
    <row r="248" spans="1:13" ht="43.35" customHeight="1">
      <c r="A248" s="5" t="s">
        <v>39</v>
      </c>
      <c r="B248" s="6" t="s">
        <v>50</v>
      </c>
      <c r="C248" s="6" t="s">
        <v>155</v>
      </c>
      <c r="D248" s="77">
        <v>1850010010</v>
      </c>
      <c r="E248" s="6" t="s">
        <v>40</v>
      </c>
      <c r="F248" s="6" t="s">
        <v>0</v>
      </c>
      <c r="G248" s="51" t="s">
        <v>0</v>
      </c>
      <c r="H248" s="63">
        <v>11045445</v>
      </c>
      <c r="I248" s="63">
        <f t="shared" ref="I248:L248" si="97">I249+I254+I251+I256</f>
        <v>0</v>
      </c>
      <c r="J248" s="63">
        <f t="shared" si="97"/>
        <v>0</v>
      </c>
      <c r="K248" s="63">
        <f t="shared" si="97"/>
        <v>0</v>
      </c>
      <c r="L248" s="63">
        <f t="shared" si="97"/>
        <v>0</v>
      </c>
      <c r="M248" s="63">
        <f>M249+M254+M251+M256</f>
        <v>11045445</v>
      </c>
    </row>
    <row r="249" spans="1:13" ht="14.45" customHeight="1">
      <c r="A249" s="7" t="s">
        <v>72</v>
      </c>
      <c r="B249" s="13" t="s">
        <v>50</v>
      </c>
      <c r="C249" s="13" t="s">
        <v>155</v>
      </c>
      <c r="D249" s="77">
        <v>1850010010</v>
      </c>
      <c r="E249" s="13" t="s">
        <v>40</v>
      </c>
      <c r="F249" s="7" t="s">
        <v>73</v>
      </c>
      <c r="G249" s="49" t="s">
        <v>0</v>
      </c>
      <c r="H249" s="65">
        <v>9913445</v>
      </c>
      <c r="I249" s="65">
        <f t="shared" ref="I249:L249" si="98">I250</f>
        <v>0</v>
      </c>
      <c r="J249" s="65">
        <f t="shared" si="98"/>
        <v>0</v>
      </c>
      <c r="K249" s="65">
        <f t="shared" si="98"/>
        <v>0</v>
      </c>
      <c r="L249" s="65">
        <f t="shared" si="98"/>
        <v>0</v>
      </c>
      <c r="M249" s="65">
        <f>M250</f>
        <v>9913445</v>
      </c>
    </row>
    <row r="250" spans="1:13" ht="28.9" customHeight="1">
      <c r="A250" s="7" t="s">
        <v>74</v>
      </c>
      <c r="B250" s="13" t="s">
        <v>50</v>
      </c>
      <c r="C250" s="13" t="s">
        <v>155</v>
      </c>
      <c r="D250" s="77">
        <v>1850010010</v>
      </c>
      <c r="E250" s="13" t="s">
        <v>40</v>
      </c>
      <c r="F250" s="7" t="s">
        <v>73</v>
      </c>
      <c r="G250" s="49" t="s">
        <v>75</v>
      </c>
      <c r="H250" s="65">
        <v>9913445</v>
      </c>
      <c r="I250" s="65"/>
      <c r="J250" s="65"/>
      <c r="K250" s="65"/>
      <c r="L250" s="65"/>
      <c r="M250" s="65">
        <f>H250+I250+J250+K250+L250</f>
        <v>9913445</v>
      </c>
    </row>
    <row r="251" spans="1:13" ht="28.9" customHeight="1">
      <c r="A251" s="34" t="s">
        <v>54</v>
      </c>
      <c r="B251" s="27" t="s">
        <v>50</v>
      </c>
      <c r="C251" s="27" t="s">
        <v>155</v>
      </c>
      <c r="D251" s="77">
        <v>1850010010</v>
      </c>
      <c r="E251" s="27" t="s">
        <v>40</v>
      </c>
      <c r="F251" s="34">
        <v>226</v>
      </c>
      <c r="G251" s="58"/>
      <c r="H251" s="66">
        <v>545000</v>
      </c>
      <c r="I251" s="66">
        <f>I252+I253</f>
        <v>0</v>
      </c>
      <c r="J251" s="66">
        <f t="shared" ref="J251:M251" si="99">J252+J253</f>
        <v>0</v>
      </c>
      <c r="K251" s="66">
        <f t="shared" si="99"/>
        <v>0</v>
      </c>
      <c r="L251" s="66">
        <f t="shared" si="99"/>
        <v>0</v>
      </c>
      <c r="M251" s="66">
        <f t="shared" si="99"/>
        <v>545000</v>
      </c>
    </row>
    <row r="252" spans="1:13" ht="28.9" customHeight="1">
      <c r="A252" s="34" t="s">
        <v>294</v>
      </c>
      <c r="B252" s="13" t="s">
        <v>50</v>
      </c>
      <c r="C252" s="13" t="s">
        <v>155</v>
      </c>
      <c r="D252" s="77">
        <v>1850010010</v>
      </c>
      <c r="E252" s="13" t="s">
        <v>40</v>
      </c>
      <c r="F252" s="7">
        <v>226</v>
      </c>
      <c r="G252" s="49">
        <v>1130</v>
      </c>
      <c r="H252" s="65">
        <v>500000</v>
      </c>
      <c r="I252" s="65"/>
      <c r="J252" s="65"/>
      <c r="K252" s="65"/>
      <c r="L252" s="65"/>
      <c r="M252" s="65">
        <f>H252+I252+J252+K252+L252</f>
        <v>500000</v>
      </c>
    </row>
    <row r="253" spans="1:13" ht="28.9" customHeight="1">
      <c r="A253" s="34" t="s">
        <v>41</v>
      </c>
      <c r="B253" s="13" t="s">
        <v>50</v>
      </c>
      <c r="C253" s="13" t="s">
        <v>155</v>
      </c>
      <c r="D253" s="77">
        <v>1850010010</v>
      </c>
      <c r="E253" s="13" t="s">
        <v>40</v>
      </c>
      <c r="F253" s="7">
        <v>226</v>
      </c>
      <c r="G253" s="49">
        <v>1140</v>
      </c>
      <c r="H253" s="65">
        <v>45000</v>
      </c>
      <c r="I253" s="65"/>
      <c r="J253" s="65"/>
      <c r="K253" s="65"/>
      <c r="L253" s="65"/>
      <c r="M253" s="65">
        <f>H253+I253+J253+K253+L253</f>
        <v>45000</v>
      </c>
    </row>
    <row r="254" spans="1:13" ht="14.45" customHeight="1">
      <c r="A254" s="7" t="s">
        <v>78</v>
      </c>
      <c r="B254" s="13" t="s">
        <v>50</v>
      </c>
      <c r="C254" s="13" t="s">
        <v>155</v>
      </c>
      <c r="D254" s="77">
        <v>1850010010</v>
      </c>
      <c r="E254" s="13" t="s">
        <v>40</v>
      </c>
      <c r="F254" s="7" t="s">
        <v>79</v>
      </c>
      <c r="G254" s="49" t="s">
        <v>0</v>
      </c>
      <c r="H254" s="65">
        <f>H255</f>
        <v>587000</v>
      </c>
      <c r="I254" s="65">
        <f t="shared" ref="I254:L254" si="100">I255</f>
        <v>0</v>
      </c>
      <c r="J254" s="65">
        <f t="shared" si="100"/>
        <v>0</v>
      </c>
      <c r="K254" s="65">
        <f t="shared" si="100"/>
        <v>0</v>
      </c>
      <c r="L254" s="65">
        <f t="shared" si="100"/>
        <v>0</v>
      </c>
      <c r="M254" s="65">
        <f>M255</f>
        <v>587000</v>
      </c>
    </row>
    <row r="255" spans="1:13" ht="64.5" customHeight="1">
      <c r="A255" s="7" t="s">
        <v>80</v>
      </c>
      <c r="B255" s="13" t="s">
        <v>50</v>
      </c>
      <c r="C255" s="13" t="s">
        <v>155</v>
      </c>
      <c r="D255" s="77">
        <v>1850010010</v>
      </c>
      <c r="E255" s="13" t="s">
        <v>40</v>
      </c>
      <c r="F255" s="7" t="s">
        <v>79</v>
      </c>
      <c r="G255" s="49" t="s">
        <v>81</v>
      </c>
      <c r="H255" s="65">
        <f>200000+387000</f>
        <v>587000</v>
      </c>
      <c r="I255" s="65"/>
      <c r="J255" s="65"/>
      <c r="K255" s="65"/>
      <c r="L255" s="65"/>
      <c r="M255" s="65">
        <f>H255+I255+J255+K255+L255</f>
        <v>587000</v>
      </c>
    </row>
    <row r="256" spans="1:13" ht="30" customHeight="1">
      <c r="A256" s="34" t="s">
        <v>295</v>
      </c>
      <c r="B256" s="13" t="s">
        <v>50</v>
      </c>
      <c r="C256" s="13" t="s">
        <v>155</v>
      </c>
      <c r="D256" s="77">
        <v>1850010010</v>
      </c>
      <c r="E256" s="13" t="s">
        <v>40</v>
      </c>
      <c r="F256" s="7">
        <v>340</v>
      </c>
      <c r="G256" s="49"/>
      <c r="H256" s="65">
        <f>H257</f>
        <v>0</v>
      </c>
      <c r="I256" s="65">
        <f t="shared" ref="I256:L256" si="101">I257</f>
        <v>0</v>
      </c>
      <c r="J256" s="65">
        <f t="shared" si="101"/>
        <v>0</v>
      </c>
      <c r="K256" s="65">
        <f t="shared" si="101"/>
        <v>0</v>
      </c>
      <c r="L256" s="65">
        <f t="shared" si="101"/>
        <v>0</v>
      </c>
      <c r="M256" s="65">
        <f>M257</f>
        <v>0</v>
      </c>
    </row>
    <row r="257" spans="1:13" ht="36" customHeight="1">
      <c r="A257" s="34" t="s">
        <v>296</v>
      </c>
      <c r="B257" s="13" t="s">
        <v>50</v>
      </c>
      <c r="C257" s="13" t="s">
        <v>155</v>
      </c>
      <c r="D257" s="77">
        <v>1850010010</v>
      </c>
      <c r="E257" s="13" t="s">
        <v>40</v>
      </c>
      <c r="F257" s="7">
        <v>340</v>
      </c>
      <c r="G257" s="49">
        <v>1123</v>
      </c>
      <c r="H257" s="65">
        <v>0</v>
      </c>
      <c r="I257" s="65"/>
      <c r="J257" s="65"/>
      <c r="K257" s="65"/>
      <c r="L257" s="65"/>
      <c r="M257" s="65">
        <f>H257+I257+J257+K257+L257</f>
        <v>0</v>
      </c>
    </row>
    <row r="258" spans="1:13" ht="28.9" customHeight="1">
      <c r="A258" s="8" t="s">
        <v>175</v>
      </c>
      <c r="B258" s="6" t="s">
        <v>50</v>
      </c>
      <c r="C258" s="6" t="s">
        <v>176</v>
      </c>
      <c r="D258" s="6" t="s">
        <v>0</v>
      </c>
      <c r="E258" s="6" t="s">
        <v>0</v>
      </c>
      <c r="F258" s="6" t="s">
        <v>0</v>
      </c>
      <c r="G258" s="51" t="s">
        <v>0</v>
      </c>
      <c r="H258" s="63">
        <f>H259+H265+H280</f>
        <v>2105922.08</v>
      </c>
      <c r="I258" s="63">
        <f>I259+I265+I280</f>
        <v>0</v>
      </c>
      <c r="J258" s="63">
        <f t="shared" ref="J258:L258" si="102">J259+J265+J280</f>
        <v>1047475.92</v>
      </c>
      <c r="K258" s="63">
        <f t="shared" si="102"/>
        <v>0</v>
      </c>
      <c r="L258" s="63">
        <f t="shared" si="102"/>
        <v>0</v>
      </c>
      <c r="M258" s="63">
        <f>M259+M265+M280</f>
        <v>3153398</v>
      </c>
    </row>
    <row r="259" spans="1:13" ht="43.35" customHeight="1">
      <c r="A259" s="10" t="s">
        <v>177</v>
      </c>
      <c r="B259" s="6" t="s">
        <v>50</v>
      </c>
      <c r="C259" s="6" t="s">
        <v>176</v>
      </c>
      <c r="D259" s="6" t="s">
        <v>317</v>
      </c>
      <c r="E259" s="6" t="s">
        <v>0</v>
      </c>
      <c r="F259" s="6" t="s">
        <v>0</v>
      </c>
      <c r="G259" s="51" t="s">
        <v>0</v>
      </c>
      <c r="H259" s="63">
        <v>200000</v>
      </c>
      <c r="I259" s="63">
        <f t="shared" ref="I259:M263" si="103">I260</f>
        <v>0</v>
      </c>
      <c r="J259" s="63">
        <f t="shared" si="103"/>
        <v>0</v>
      </c>
      <c r="K259" s="63">
        <f t="shared" si="103"/>
        <v>0</v>
      </c>
      <c r="L259" s="63">
        <f t="shared" si="103"/>
        <v>0</v>
      </c>
      <c r="M259" s="63">
        <f t="shared" si="103"/>
        <v>200000</v>
      </c>
    </row>
    <row r="260" spans="1:13" ht="57.6" customHeight="1">
      <c r="A260" s="10" t="s">
        <v>178</v>
      </c>
      <c r="B260" s="6" t="s">
        <v>50</v>
      </c>
      <c r="C260" s="6" t="s">
        <v>176</v>
      </c>
      <c r="D260" s="6" t="s">
        <v>318</v>
      </c>
      <c r="E260" s="6" t="s">
        <v>0</v>
      </c>
      <c r="F260" s="6" t="s">
        <v>0</v>
      </c>
      <c r="G260" s="51" t="s">
        <v>0</v>
      </c>
      <c r="H260" s="63">
        <v>200000</v>
      </c>
      <c r="I260" s="63">
        <f t="shared" si="103"/>
        <v>0</v>
      </c>
      <c r="J260" s="63">
        <f t="shared" si="103"/>
        <v>0</v>
      </c>
      <c r="K260" s="63">
        <f t="shared" si="103"/>
        <v>0</v>
      </c>
      <c r="L260" s="63">
        <f t="shared" si="103"/>
        <v>0</v>
      </c>
      <c r="M260" s="63">
        <f t="shared" si="103"/>
        <v>200000</v>
      </c>
    </row>
    <row r="261" spans="1:13" ht="43.35" customHeight="1">
      <c r="A261" s="11" t="s">
        <v>179</v>
      </c>
      <c r="B261" s="12" t="s">
        <v>50</v>
      </c>
      <c r="C261" s="12" t="s">
        <v>176</v>
      </c>
      <c r="D261" s="77" t="s">
        <v>319</v>
      </c>
      <c r="E261" s="12" t="s">
        <v>0</v>
      </c>
      <c r="F261" s="12" t="s">
        <v>0</v>
      </c>
      <c r="G261" s="52" t="s">
        <v>0</v>
      </c>
      <c r="H261" s="64">
        <v>200000</v>
      </c>
      <c r="I261" s="64">
        <f t="shared" si="103"/>
        <v>0</v>
      </c>
      <c r="J261" s="64">
        <f t="shared" si="103"/>
        <v>0</v>
      </c>
      <c r="K261" s="64">
        <f t="shared" si="103"/>
        <v>0</v>
      </c>
      <c r="L261" s="64">
        <f t="shared" si="103"/>
        <v>0</v>
      </c>
      <c r="M261" s="64">
        <f t="shared" si="103"/>
        <v>200000</v>
      </c>
    </row>
    <row r="262" spans="1:13" ht="14.45" customHeight="1">
      <c r="A262" s="10" t="s">
        <v>129</v>
      </c>
      <c r="B262" s="6" t="s">
        <v>50</v>
      </c>
      <c r="C262" s="6" t="s">
        <v>176</v>
      </c>
      <c r="D262" s="77" t="s">
        <v>319</v>
      </c>
      <c r="E262" s="6" t="s">
        <v>130</v>
      </c>
      <c r="F262" s="6" t="s">
        <v>0</v>
      </c>
      <c r="G262" s="51" t="s">
        <v>0</v>
      </c>
      <c r="H262" s="63">
        <v>200000</v>
      </c>
      <c r="I262" s="63">
        <f t="shared" si="103"/>
        <v>0</v>
      </c>
      <c r="J262" s="63">
        <f t="shared" si="103"/>
        <v>0</v>
      </c>
      <c r="K262" s="63">
        <f t="shared" si="103"/>
        <v>0</v>
      </c>
      <c r="L262" s="63">
        <f t="shared" si="103"/>
        <v>0</v>
      </c>
      <c r="M262" s="63">
        <f t="shared" si="103"/>
        <v>200000</v>
      </c>
    </row>
    <row r="263" spans="1:13" ht="72.599999999999994" customHeight="1">
      <c r="A263" s="5" t="s">
        <v>180</v>
      </c>
      <c r="B263" s="6" t="s">
        <v>50</v>
      </c>
      <c r="C263" s="6" t="s">
        <v>176</v>
      </c>
      <c r="D263" s="77" t="s">
        <v>319</v>
      </c>
      <c r="E263" s="6" t="s">
        <v>181</v>
      </c>
      <c r="F263" s="6" t="s">
        <v>0</v>
      </c>
      <c r="G263" s="51" t="s">
        <v>0</v>
      </c>
      <c r="H263" s="63">
        <v>200000</v>
      </c>
      <c r="I263" s="63">
        <f t="shared" si="103"/>
        <v>0</v>
      </c>
      <c r="J263" s="63">
        <f t="shared" si="103"/>
        <v>0</v>
      </c>
      <c r="K263" s="63">
        <f t="shared" si="103"/>
        <v>0</v>
      </c>
      <c r="L263" s="63">
        <f t="shared" si="103"/>
        <v>0</v>
      </c>
      <c r="M263" s="63">
        <f t="shared" si="103"/>
        <v>200000</v>
      </c>
    </row>
    <row r="264" spans="1:13" ht="63" customHeight="1">
      <c r="A264" s="7" t="s">
        <v>182</v>
      </c>
      <c r="B264" s="13" t="s">
        <v>50</v>
      </c>
      <c r="C264" s="13" t="s">
        <v>176</v>
      </c>
      <c r="D264" s="77" t="s">
        <v>319</v>
      </c>
      <c r="E264" s="13">
        <v>811</v>
      </c>
      <c r="F264" s="7" t="s">
        <v>69</v>
      </c>
      <c r="G264" s="49" t="s">
        <v>0</v>
      </c>
      <c r="H264" s="65">
        <v>200000</v>
      </c>
      <c r="I264" s="65"/>
      <c r="J264" s="65"/>
      <c r="K264" s="65"/>
      <c r="L264" s="65"/>
      <c r="M264" s="65">
        <f>H264+I264+J264+K264+L264</f>
        <v>200000</v>
      </c>
    </row>
    <row r="265" spans="1:13" ht="28.9" customHeight="1">
      <c r="A265" s="10" t="s">
        <v>120</v>
      </c>
      <c r="B265" s="6" t="s">
        <v>50</v>
      </c>
      <c r="C265" s="6" t="s">
        <v>176</v>
      </c>
      <c r="D265" s="6" t="s">
        <v>310</v>
      </c>
      <c r="E265" s="6" t="s">
        <v>0</v>
      </c>
      <c r="F265" s="6" t="s">
        <v>0</v>
      </c>
      <c r="G265" s="51" t="s">
        <v>0</v>
      </c>
      <c r="H265" s="63">
        <f>H266</f>
        <v>609000</v>
      </c>
      <c r="I265" s="63">
        <f t="shared" ref="I265:L265" si="104">I266</f>
        <v>0</v>
      </c>
      <c r="J265" s="63">
        <f t="shared" si="104"/>
        <v>0</v>
      </c>
      <c r="K265" s="63">
        <f t="shared" si="104"/>
        <v>0</v>
      </c>
      <c r="L265" s="63">
        <f t="shared" si="104"/>
        <v>0</v>
      </c>
      <c r="M265" s="63">
        <f>M266</f>
        <v>609000</v>
      </c>
    </row>
    <row r="266" spans="1:13" ht="14.45" customHeight="1">
      <c r="A266" s="10" t="s">
        <v>183</v>
      </c>
      <c r="B266" s="6" t="s">
        <v>50</v>
      </c>
      <c r="C266" s="6" t="s">
        <v>176</v>
      </c>
      <c r="D266" s="6" t="s">
        <v>320</v>
      </c>
      <c r="E266" s="6" t="s">
        <v>0</v>
      </c>
      <c r="F266" s="6" t="s">
        <v>0</v>
      </c>
      <c r="G266" s="51" t="s">
        <v>0</v>
      </c>
      <c r="H266" s="63">
        <f>H267+H273</f>
        <v>609000</v>
      </c>
      <c r="I266" s="63">
        <f t="shared" ref="I266:L266" si="105">I267+I273</f>
        <v>0</v>
      </c>
      <c r="J266" s="63">
        <f t="shared" si="105"/>
        <v>0</v>
      </c>
      <c r="K266" s="63">
        <f t="shared" si="105"/>
        <v>0</v>
      </c>
      <c r="L266" s="63">
        <f t="shared" si="105"/>
        <v>0</v>
      </c>
      <c r="M266" s="63">
        <f>M267+M273</f>
        <v>609000</v>
      </c>
    </row>
    <row r="267" spans="1:13" ht="43.35" customHeight="1">
      <c r="A267" s="11" t="s">
        <v>184</v>
      </c>
      <c r="B267" s="12" t="s">
        <v>50</v>
      </c>
      <c r="C267" s="12" t="s">
        <v>176</v>
      </c>
      <c r="D267" s="77">
        <v>3140010050</v>
      </c>
      <c r="E267" s="12" t="s">
        <v>0</v>
      </c>
      <c r="F267" s="12" t="s">
        <v>0</v>
      </c>
      <c r="G267" s="52" t="s">
        <v>0</v>
      </c>
      <c r="H267" s="64">
        <f t="shared" ref="H267:M271" si="106">H268</f>
        <v>0</v>
      </c>
      <c r="I267" s="64">
        <f t="shared" si="106"/>
        <v>0</v>
      </c>
      <c r="J267" s="64">
        <f t="shared" si="106"/>
        <v>0</v>
      </c>
      <c r="K267" s="64">
        <f t="shared" si="106"/>
        <v>0</v>
      </c>
      <c r="L267" s="64">
        <f t="shared" si="106"/>
        <v>0</v>
      </c>
      <c r="M267" s="64">
        <f t="shared" si="106"/>
        <v>0</v>
      </c>
    </row>
    <row r="268" spans="1:13" ht="43.35" customHeight="1">
      <c r="A268" s="10" t="s">
        <v>35</v>
      </c>
      <c r="B268" s="6" t="s">
        <v>50</v>
      </c>
      <c r="C268" s="6" t="s">
        <v>176</v>
      </c>
      <c r="D268" s="77">
        <v>3140010050</v>
      </c>
      <c r="E268" s="6" t="s">
        <v>36</v>
      </c>
      <c r="F268" s="6" t="s">
        <v>0</v>
      </c>
      <c r="G268" s="51" t="s">
        <v>0</v>
      </c>
      <c r="H268" s="63">
        <f t="shared" si="106"/>
        <v>0</v>
      </c>
      <c r="I268" s="63">
        <f t="shared" si="106"/>
        <v>0</v>
      </c>
      <c r="J268" s="63">
        <f t="shared" si="106"/>
        <v>0</v>
      </c>
      <c r="K268" s="63">
        <f t="shared" si="106"/>
        <v>0</v>
      </c>
      <c r="L268" s="63">
        <f t="shared" si="106"/>
        <v>0</v>
      </c>
      <c r="M268" s="63">
        <f t="shared" si="106"/>
        <v>0</v>
      </c>
    </row>
    <row r="269" spans="1:13" ht="43.35" customHeight="1">
      <c r="A269" s="10" t="s">
        <v>37</v>
      </c>
      <c r="B269" s="6" t="s">
        <v>50</v>
      </c>
      <c r="C269" s="6" t="s">
        <v>176</v>
      </c>
      <c r="D269" s="77">
        <v>3140010050</v>
      </c>
      <c r="E269" s="6" t="s">
        <v>38</v>
      </c>
      <c r="F269" s="6" t="s">
        <v>0</v>
      </c>
      <c r="G269" s="51" t="s">
        <v>0</v>
      </c>
      <c r="H269" s="63">
        <f t="shared" si="106"/>
        <v>0</v>
      </c>
      <c r="I269" s="63">
        <f t="shared" si="106"/>
        <v>0</v>
      </c>
      <c r="J269" s="63">
        <f t="shared" si="106"/>
        <v>0</v>
      </c>
      <c r="K269" s="63">
        <f t="shared" si="106"/>
        <v>0</v>
      </c>
      <c r="L269" s="63">
        <f t="shared" si="106"/>
        <v>0</v>
      </c>
      <c r="M269" s="63">
        <f t="shared" si="106"/>
        <v>0</v>
      </c>
    </row>
    <row r="270" spans="1:13" ht="43.35" customHeight="1">
      <c r="A270" s="5" t="s">
        <v>39</v>
      </c>
      <c r="B270" s="6" t="s">
        <v>50</v>
      </c>
      <c r="C270" s="6" t="s">
        <v>176</v>
      </c>
      <c r="D270" s="77">
        <v>3140010050</v>
      </c>
      <c r="E270" s="6" t="s">
        <v>40</v>
      </c>
      <c r="F270" s="6" t="s">
        <v>0</v>
      </c>
      <c r="G270" s="51" t="s">
        <v>0</v>
      </c>
      <c r="H270" s="63">
        <f t="shared" si="106"/>
        <v>0</v>
      </c>
      <c r="I270" s="63">
        <f t="shared" si="106"/>
        <v>0</v>
      </c>
      <c r="J270" s="63">
        <f t="shared" si="106"/>
        <v>0</v>
      </c>
      <c r="K270" s="63">
        <f t="shared" si="106"/>
        <v>0</v>
      </c>
      <c r="L270" s="63">
        <f t="shared" si="106"/>
        <v>0</v>
      </c>
      <c r="M270" s="63">
        <f t="shared" si="106"/>
        <v>0</v>
      </c>
    </row>
    <row r="271" spans="1:13" ht="14.45" customHeight="1">
      <c r="A271" s="7" t="s">
        <v>54</v>
      </c>
      <c r="B271" s="13" t="s">
        <v>50</v>
      </c>
      <c r="C271" s="13" t="s">
        <v>176</v>
      </c>
      <c r="D271" s="77">
        <v>3140010050</v>
      </c>
      <c r="E271" s="13" t="s">
        <v>40</v>
      </c>
      <c r="F271" s="7" t="s">
        <v>55</v>
      </c>
      <c r="G271" s="49" t="s">
        <v>0</v>
      </c>
      <c r="H271" s="65">
        <f>H272</f>
        <v>0</v>
      </c>
      <c r="I271" s="65">
        <f t="shared" si="106"/>
        <v>0</v>
      </c>
      <c r="J271" s="65">
        <f t="shared" si="106"/>
        <v>0</v>
      </c>
      <c r="K271" s="65">
        <f t="shared" si="106"/>
        <v>0</v>
      </c>
      <c r="L271" s="65">
        <f t="shared" si="106"/>
        <v>0</v>
      </c>
      <c r="M271" s="65">
        <f t="shared" si="106"/>
        <v>0</v>
      </c>
    </row>
    <row r="272" spans="1:13" ht="14.45" customHeight="1">
      <c r="A272" s="7" t="s">
        <v>104</v>
      </c>
      <c r="B272" s="13" t="s">
        <v>50</v>
      </c>
      <c r="C272" s="13" t="s">
        <v>176</v>
      </c>
      <c r="D272" s="77">
        <v>3140010050</v>
      </c>
      <c r="E272" s="13" t="s">
        <v>40</v>
      </c>
      <c r="F272" s="7" t="s">
        <v>55</v>
      </c>
      <c r="G272" s="49" t="s">
        <v>105</v>
      </c>
      <c r="H272" s="65">
        <f>150000-150000</f>
        <v>0</v>
      </c>
      <c r="I272" s="65"/>
      <c r="J272" s="65"/>
      <c r="K272" s="65"/>
      <c r="L272" s="65"/>
      <c r="M272" s="65">
        <f>H272+I272+J272+K272+L272</f>
        <v>0</v>
      </c>
    </row>
    <row r="273" spans="1:15" ht="43.35" customHeight="1">
      <c r="A273" s="11" t="s">
        <v>185</v>
      </c>
      <c r="B273" s="12" t="s">
        <v>50</v>
      </c>
      <c r="C273" s="12" t="s">
        <v>176</v>
      </c>
      <c r="D273" s="77">
        <v>3140010030</v>
      </c>
      <c r="E273" s="12" t="s">
        <v>0</v>
      </c>
      <c r="F273" s="12" t="s">
        <v>0</v>
      </c>
      <c r="G273" s="52" t="s">
        <v>0</v>
      </c>
      <c r="H273" s="64">
        <v>609000</v>
      </c>
      <c r="I273" s="64">
        <f t="shared" ref="I273:M277" si="107">I274</f>
        <v>0</v>
      </c>
      <c r="J273" s="64">
        <f t="shared" si="107"/>
        <v>0</v>
      </c>
      <c r="K273" s="64">
        <f t="shared" si="107"/>
        <v>0</v>
      </c>
      <c r="L273" s="64">
        <f t="shared" si="107"/>
        <v>0</v>
      </c>
      <c r="M273" s="64">
        <f t="shared" si="107"/>
        <v>609000</v>
      </c>
    </row>
    <row r="274" spans="1:15" ht="43.35" customHeight="1">
      <c r="A274" s="10" t="s">
        <v>35</v>
      </c>
      <c r="B274" s="6" t="s">
        <v>50</v>
      </c>
      <c r="C274" s="6" t="s">
        <v>176</v>
      </c>
      <c r="D274" s="77">
        <v>3140010030</v>
      </c>
      <c r="E274" s="6" t="s">
        <v>36</v>
      </c>
      <c r="F274" s="6" t="s">
        <v>0</v>
      </c>
      <c r="G274" s="51" t="s">
        <v>0</v>
      </c>
      <c r="H274" s="63">
        <v>609000</v>
      </c>
      <c r="I274" s="63">
        <f t="shared" si="107"/>
        <v>0</v>
      </c>
      <c r="J274" s="63">
        <f t="shared" si="107"/>
        <v>0</v>
      </c>
      <c r="K274" s="63">
        <f t="shared" si="107"/>
        <v>0</v>
      </c>
      <c r="L274" s="63">
        <f t="shared" si="107"/>
        <v>0</v>
      </c>
      <c r="M274" s="63">
        <f t="shared" si="107"/>
        <v>609000</v>
      </c>
    </row>
    <row r="275" spans="1:15" ht="43.35" customHeight="1">
      <c r="A275" s="10" t="s">
        <v>37</v>
      </c>
      <c r="B275" s="6" t="s">
        <v>50</v>
      </c>
      <c r="C275" s="6" t="s">
        <v>176</v>
      </c>
      <c r="D275" s="77">
        <v>3140010030</v>
      </c>
      <c r="E275" s="6" t="s">
        <v>38</v>
      </c>
      <c r="F275" s="6" t="s">
        <v>0</v>
      </c>
      <c r="G275" s="51" t="s">
        <v>0</v>
      </c>
      <c r="H275" s="63">
        <v>609000</v>
      </c>
      <c r="I275" s="63">
        <f t="shared" si="107"/>
        <v>0</v>
      </c>
      <c r="J275" s="63">
        <f t="shared" si="107"/>
        <v>0</v>
      </c>
      <c r="K275" s="63">
        <f t="shared" si="107"/>
        <v>0</v>
      </c>
      <c r="L275" s="63">
        <f t="shared" si="107"/>
        <v>0</v>
      </c>
      <c r="M275" s="63">
        <f t="shared" si="107"/>
        <v>609000</v>
      </c>
    </row>
    <row r="276" spans="1:15" ht="43.35" customHeight="1">
      <c r="A276" s="5" t="s">
        <v>39</v>
      </c>
      <c r="B276" s="6" t="s">
        <v>50</v>
      </c>
      <c r="C276" s="6" t="s">
        <v>176</v>
      </c>
      <c r="D276" s="77">
        <v>3140010030</v>
      </c>
      <c r="E276" s="6" t="s">
        <v>40</v>
      </c>
      <c r="F276" s="6" t="s">
        <v>0</v>
      </c>
      <c r="G276" s="51" t="s">
        <v>0</v>
      </c>
      <c r="H276" s="63">
        <f>H277+H279</f>
        <v>609000</v>
      </c>
      <c r="I276" s="63">
        <f t="shared" si="107"/>
        <v>0</v>
      </c>
      <c r="J276" s="63">
        <f>J277+J279</f>
        <v>0</v>
      </c>
      <c r="K276" s="63">
        <f t="shared" ref="K276:M276" si="108">K277+K279</f>
        <v>0</v>
      </c>
      <c r="L276" s="63">
        <f t="shared" si="108"/>
        <v>0</v>
      </c>
      <c r="M276" s="63">
        <f t="shared" si="108"/>
        <v>609000</v>
      </c>
    </row>
    <row r="277" spans="1:15" ht="14.45" customHeight="1">
      <c r="A277" s="7" t="s">
        <v>54</v>
      </c>
      <c r="B277" s="13" t="s">
        <v>50</v>
      </c>
      <c r="C277" s="13" t="s">
        <v>176</v>
      </c>
      <c r="D277" s="77">
        <v>3140010030</v>
      </c>
      <c r="E277" s="13" t="s">
        <v>40</v>
      </c>
      <c r="F277" s="7" t="s">
        <v>55</v>
      </c>
      <c r="G277" s="49" t="s">
        <v>0</v>
      </c>
      <c r="H277" s="65">
        <f>H278</f>
        <v>510000</v>
      </c>
      <c r="I277" s="65">
        <f t="shared" si="107"/>
        <v>0</v>
      </c>
      <c r="J277" s="65">
        <f t="shared" si="107"/>
        <v>0</v>
      </c>
      <c r="K277" s="65">
        <f t="shared" si="107"/>
        <v>0</v>
      </c>
      <c r="L277" s="65">
        <f t="shared" si="107"/>
        <v>0</v>
      </c>
      <c r="M277" s="65">
        <f t="shared" si="107"/>
        <v>510000</v>
      </c>
    </row>
    <row r="278" spans="1:15" ht="14.45" customHeight="1">
      <c r="A278" s="7" t="s">
        <v>104</v>
      </c>
      <c r="B278" s="13" t="s">
        <v>50</v>
      </c>
      <c r="C278" s="13" t="s">
        <v>176</v>
      </c>
      <c r="D278" s="77">
        <v>3140010030</v>
      </c>
      <c r="E278" s="13" t="s">
        <v>40</v>
      </c>
      <c r="F278" s="7" t="s">
        <v>55</v>
      </c>
      <c r="G278" s="49" t="s">
        <v>105</v>
      </c>
      <c r="H278" s="65">
        <f>609000-99000</f>
        <v>510000</v>
      </c>
      <c r="I278" s="65"/>
      <c r="J278" s="65"/>
      <c r="K278" s="65"/>
      <c r="L278" s="65"/>
      <c r="M278" s="65">
        <f>H278+I278+J278+K278+L278</f>
        <v>510000</v>
      </c>
    </row>
    <row r="279" spans="1:15" ht="14.45" customHeight="1">
      <c r="A279" s="7" t="s">
        <v>104</v>
      </c>
      <c r="B279" s="13" t="s">
        <v>50</v>
      </c>
      <c r="C279" s="13" t="s">
        <v>176</v>
      </c>
      <c r="D279" s="77">
        <v>3140010030</v>
      </c>
      <c r="E279" s="13">
        <v>245</v>
      </c>
      <c r="F279" s="7" t="s">
        <v>55</v>
      </c>
      <c r="G279" s="49" t="s">
        <v>105</v>
      </c>
      <c r="H279" s="65">
        <v>99000</v>
      </c>
      <c r="I279" s="65"/>
      <c r="J279" s="65"/>
      <c r="K279" s="65"/>
      <c r="L279" s="65"/>
      <c r="M279" s="65">
        <f>H279+I279+J279+K279+L279</f>
        <v>99000</v>
      </c>
    </row>
    <row r="280" spans="1:15" ht="38.25" customHeight="1">
      <c r="A280" s="34" t="s">
        <v>348</v>
      </c>
      <c r="B280" s="4" t="s">
        <v>50</v>
      </c>
      <c r="C280" s="4" t="s">
        <v>176</v>
      </c>
      <c r="D280" s="93" t="s">
        <v>352</v>
      </c>
      <c r="E280" s="4">
        <v>245</v>
      </c>
      <c r="F280" s="4">
        <v>226</v>
      </c>
      <c r="G280" s="48">
        <v>1130</v>
      </c>
      <c r="H280" s="65">
        <f>840000+456922.08</f>
        <v>1296922.08</v>
      </c>
      <c r="I280" s="65"/>
      <c r="J280" s="65">
        <v>1047475.92</v>
      </c>
      <c r="K280" s="65"/>
      <c r="L280" s="65"/>
      <c r="M280" s="65">
        <f>H280+I280+J280+K280+L280</f>
        <v>2344398</v>
      </c>
    </row>
    <row r="281" spans="1:15" ht="28.9" customHeight="1">
      <c r="A281" s="15" t="s">
        <v>186</v>
      </c>
      <c r="B281" s="16" t="s">
        <v>187</v>
      </c>
      <c r="C281" s="16" t="s">
        <v>0</v>
      </c>
      <c r="D281" s="16" t="s">
        <v>0</v>
      </c>
      <c r="E281" s="16" t="s">
        <v>0</v>
      </c>
      <c r="F281" s="16" t="s">
        <v>0</v>
      </c>
      <c r="G281" s="50" t="s">
        <v>0</v>
      </c>
      <c r="H281" s="62">
        <f t="shared" ref="H281:M281" si="109">H282+H313</f>
        <v>106980419.46000001</v>
      </c>
      <c r="I281" s="62">
        <f t="shared" si="109"/>
        <v>0</v>
      </c>
      <c r="J281" s="62">
        <f t="shared" si="109"/>
        <v>-202206</v>
      </c>
      <c r="K281" s="62">
        <f t="shared" si="109"/>
        <v>-342550</v>
      </c>
      <c r="L281" s="62">
        <f t="shared" si="109"/>
        <v>0</v>
      </c>
      <c r="M281" s="62">
        <f t="shared" si="109"/>
        <v>106435663.46000001</v>
      </c>
      <c r="N281" s="14"/>
      <c r="O281" s="14"/>
    </row>
    <row r="282" spans="1:15" ht="14.45" customHeight="1">
      <c r="A282" s="8" t="s">
        <v>188</v>
      </c>
      <c r="B282" s="6" t="s">
        <v>187</v>
      </c>
      <c r="C282" s="6" t="s">
        <v>12</v>
      </c>
      <c r="D282" s="6" t="s">
        <v>0</v>
      </c>
      <c r="E282" s="6" t="s">
        <v>0</v>
      </c>
      <c r="F282" s="6" t="s">
        <v>0</v>
      </c>
      <c r="G282" s="51" t="s">
        <v>0</v>
      </c>
      <c r="H282" s="63">
        <f>H286+H297+H307+H283</f>
        <v>59432342.32</v>
      </c>
      <c r="I282" s="63">
        <f>I286+I297+I307+I283</f>
        <v>0</v>
      </c>
      <c r="J282" s="63">
        <f t="shared" ref="J282:L282" si="110">J286+J297+J307+J283</f>
        <v>0</v>
      </c>
      <c r="K282" s="63">
        <f t="shared" si="110"/>
        <v>0</v>
      </c>
      <c r="L282" s="63">
        <f t="shared" si="110"/>
        <v>0</v>
      </c>
      <c r="M282" s="63">
        <f>M286+M297+M307+M283</f>
        <v>59432342.32</v>
      </c>
    </row>
    <row r="283" spans="1:15" ht="31.5" customHeight="1">
      <c r="A283" s="5" t="s">
        <v>362</v>
      </c>
      <c r="B283" s="6" t="s">
        <v>187</v>
      </c>
      <c r="C283" s="6" t="s">
        <v>12</v>
      </c>
      <c r="D283" s="6"/>
      <c r="E283" s="6"/>
      <c r="F283" s="5"/>
      <c r="G283" s="57"/>
      <c r="H283" s="63">
        <f t="shared" ref="H283" si="111">H284+H285</f>
        <v>29159742.32</v>
      </c>
      <c r="I283" s="63">
        <f t="shared" ref="I283:M283" si="112">I284+I285</f>
        <v>0</v>
      </c>
      <c r="J283" s="63">
        <f t="shared" si="112"/>
        <v>0</v>
      </c>
      <c r="K283" s="63">
        <f t="shared" si="112"/>
        <v>0</v>
      </c>
      <c r="L283" s="63">
        <f t="shared" si="112"/>
        <v>0</v>
      </c>
      <c r="M283" s="63">
        <f t="shared" si="112"/>
        <v>29159742.32</v>
      </c>
    </row>
    <row r="284" spans="1:15" ht="14.45" customHeight="1">
      <c r="A284" s="34" t="s">
        <v>363</v>
      </c>
      <c r="B284" s="27" t="s">
        <v>187</v>
      </c>
      <c r="C284" s="27" t="s">
        <v>12</v>
      </c>
      <c r="D284" s="27" t="s">
        <v>351</v>
      </c>
      <c r="E284" s="13">
        <v>244</v>
      </c>
      <c r="F284" s="13">
        <v>226</v>
      </c>
      <c r="G284" s="54">
        <v>1140</v>
      </c>
      <c r="H284" s="63">
        <f>699742.32+1500000</f>
        <v>2199742.3199999998</v>
      </c>
      <c r="I284" s="65"/>
      <c r="J284" s="63"/>
      <c r="K284" s="63"/>
      <c r="L284" s="66"/>
      <c r="M284" s="66">
        <f>H284+I284+J284+K284+L284</f>
        <v>2199742.3199999998</v>
      </c>
    </row>
    <row r="285" spans="1:15" ht="14.45" customHeight="1">
      <c r="A285" s="34" t="s">
        <v>344</v>
      </c>
      <c r="B285" s="27" t="s">
        <v>187</v>
      </c>
      <c r="C285" s="27" t="s">
        <v>12</v>
      </c>
      <c r="D285" s="27" t="s">
        <v>351</v>
      </c>
      <c r="E285" s="13">
        <v>412</v>
      </c>
      <c r="F285" s="13">
        <v>310</v>
      </c>
      <c r="G285" s="54">
        <v>1116</v>
      </c>
      <c r="H285" s="63">
        <v>26960000</v>
      </c>
      <c r="I285" s="65"/>
      <c r="J285" s="63"/>
      <c r="K285" s="63"/>
      <c r="L285" s="63"/>
      <c r="M285" s="66">
        <f>H285+I285+J285+K285+L285</f>
        <v>26960000</v>
      </c>
    </row>
    <row r="286" spans="1:15" ht="43.35" customHeight="1">
      <c r="A286" s="10" t="s">
        <v>189</v>
      </c>
      <c r="B286" s="6" t="s">
        <v>187</v>
      </c>
      <c r="C286" s="6" t="s">
        <v>12</v>
      </c>
      <c r="D286" s="6"/>
      <c r="E286" s="6" t="s">
        <v>0</v>
      </c>
      <c r="F286" s="6" t="s">
        <v>0</v>
      </c>
      <c r="G286" s="51" t="s">
        <v>0</v>
      </c>
      <c r="H286" s="63">
        <v>967600</v>
      </c>
      <c r="I286" s="63">
        <f t="shared" ref="I286:L286" si="113">I287+I294</f>
        <v>0</v>
      </c>
      <c r="J286" s="63">
        <f t="shared" si="113"/>
        <v>0</v>
      </c>
      <c r="K286" s="63">
        <f t="shared" si="113"/>
        <v>0</v>
      </c>
      <c r="L286" s="63">
        <f t="shared" si="113"/>
        <v>0</v>
      </c>
      <c r="M286" s="63">
        <f>M287+M294</f>
        <v>967600</v>
      </c>
    </row>
    <row r="287" spans="1:15" ht="28.9" customHeight="1">
      <c r="A287" s="10" t="s">
        <v>190</v>
      </c>
      <c r="B287" s="6" t="s">
        <v>187</v>
      </c>
      <c r="C287" s="6" t="s">
        <v>12</v>
      </c>
      <c r="D287" s="19">
        <v>9950011020</v>
      </c>
      <c r="E287" s="6" t="s">
        <v>0</v>
      </c>
      <c r="F287" s="6" t="s">
        <v>0</v>
      </c>
      <c r="G287" s="51" t="s">
        <v>0</v>
      </c>
      <c r="H287" s="63">
        <v>967600</v>
      </c>
      <c r="I287" s="63">
        <f t="shared" ref="I287:M292" si="114">I288</f>
        <v>0</v>
      </c>
      <c r="J287" s="63">
        <f t="shared" si="114"/>
        <v>0</v>
      </c>
      <c r="K287" s="63">
        <f t="shared" si="114"/>
        <v>0</v>
      </c>
      <c r="L287" s="63">
        <f t="shared" si="114"/>
        <v>0</v>
      </c>
      <c r="M287" s="63">
        <f t="shared" si="114"/>
        <v>967600</v>
      </c>
    </row>
    <row r="288" spans="1:15" ht="116.1" customHeight="1">
      <c r="A288" s="11" t="s">
        <v>191</v>
      </c>
      <c r="B288" s="12" t="s">
        <v>187</v>
      </c>
      <c r="C288" s="12" t="s">
        <v>12</v>
      </c>
      <c r="D288" s="19">
        <v>9950011020</v>
      </c>
      <c r="E288" s="12" t="s">
        <v>0</v>
      </c>
      <c r="F288" s="12" t="s">
        <v>0</v>
      </c>
      <c r="G288" s="52" t="s">
        <v>0</v>
      </c>
      <c r="H288" s="64">
        <v>967600</v>
      </c>
      <c r="I288" s="64">
        <f t="shared" si="114"/>
        <v>0</v>
      </c>
      <c r="J288" s="64">
        <f t="shared" si="114"/>
        <v>0</v>
      </c>
      <c r="K288" s="64">
        <f t="shared" si="114"/>
        <v>0</v>
      </c>
      <c r="L288" s="64">
        <f t="shared" si="114"/>
        <v>0</v>
      </c>
      <c r="M288" s="64">
        <f t="shared" si="114"/>
        <v>967600</v>
      </c>
    </row>
    <row r="289" spans="1:13" ht="43.35" customHeight="1">
      <c r="A289" s="10" t="s">
        <v>35</v>
      </c>
      <c r="B289" s="6" t="s">
        <v>187</v>
      </c>
      <c r="C289" s="6" t="s">
        <v>12</v>
      </c>
      <c r="D289" s="19">
        <v>9950011020</v>
      </c>
      <c r="E289" s="6" t="s">
        <v>36</v>
      </c>
      <c r="F289" s="6" t="s">
        <v>0</v>
      </c>
      <c r="G289" s="51" t="s">
        <v>0</v>
      </c>
      <c r="H289" s="63">
        <v>967600</v>
      </c>
      <c r="I289" s="63">
        <f t="shared" si="114"/>
        <v>0</v>
      </c>
      <c r="J289" s="63">
        <f t="shared" si="114"/>
        <v>0</v>
      </c>
      <c r="K289" s="63">
        <f t="shared" si="114"/>
        <v>0</v>
      </c>
      <c r="L289" s="63">
        <f t="shared" si="114"/>
        <v>0</v>
      </c>
      <c r="M289" s="63">
        <f t="shared" si="114"/>
        <v>967600</v>
      </c>
    </row>
    <row r="290" spans="1:13" ht="43.35" customHeight="1">
      <c r="A290" s="10" t="s">
        <v>37</v>
      </c>
      <c r="B290" s="6" t="s">
        <v>187</v>
      </c>
      <c r="C290" s="6" t="s">
        <v>12</v>
      </c>
      <c r="D290" s="19">
        <v>9950011020</v>
      </c>
      <c r="E290" s="6" t="s">
        <v>38</v>
      </c>
      <c r="F290" s="6" t="s">
        <v>0</v>
      </c>
      <c r="G290" s="51" t="s">
        <v>0</v>
      </c>
      <c r="H290" s="63">
        <v>967600</v>
      </c>
      <c r="I290" s="63">
        <f t="shared" si="114"/>
        <v>0</v>
      </c>
      <c r="J290" s="63">
        <f t="shared" si="114"/>
        <v>0</v>
      </c>
      <c r="K290" s="63">
        <f t="shared" si="114"/>
        <v>0</v>
      </c>
      <c r="L290" s="63">
        <f t="shared" si="114"/>
        <v>0</v>
      </c>
      <c r="M290" s="63">
        <f t="shared" si="114"/>
        <v>967600</v>
      </c>
    </row>
    <row r="291" spans="1:13" ht="43.35" customHeight="1">
      <c r="A291" s="5" t="s">
        <v>39</v>
      </c>
      <c r="B291" s="6" t="s">
        <v>187</v>
      </c>
      <c r="C291" s="6" t="s">
        <v>12</v>
      </c>
      <c r="D291" s="19">
        <v>9950011020</v>
      </c>
      <c r="E291" s="6" t="s">
        <v>40</v>
      </c>
      <c r="F291" s="6" t="s">
        <v>0</v>
      </c>
      <c r="G291" s="51" t="s">
        <v>0</v>
      </c>
      <c r="H291" s="63">
        <v>967600</v>
      </c>
      <c r="I291" s="63">
        <f t="shared" si="114"/>
        <v>0</v>
      </c>
      <c r="J291" s="63">
        <f t="shared" si="114"/>
        <v>0</v>
      </c>
      <c r="K291" s="63">
        <f t="shared" si="114"/>
        <v>0</v>
      </c>
      <c r="L291" s="63">
        <f t="shared" si="114"/>
        <v>0</v>
      </c>
      <c r="M291" s="63">
        <f t="shared" si="114"/>
        <v>967600</v>
      </c>
    </row>
    <row r="292" spans="1:13" ht="14.45" customHeight="1">
      <c r="A292" s="7" t="s">
        <v>41</v>
      </c>
      <c r="B292" s="13" t="s">
        <v>187</v>
      </c>
      <c r="C292" s="13" t="s">
        <v>12</v>
      </c>
      <c r="D292" s="19">
        <v>9950011020</v>
      </c>
      <c r="E292" s="13" t="s">
        <v>40</v>
      </c>
      <c r="F292" s="13">
        <v>225</v>
      </c>
      <c r="G292" s="49" t="s">
        <v>0</v>
      </c>
      <c r="H292" s="65">
        <v>967600</v>
      </c>
      <c r="I292" s="65">
        <f t="shared" si="114"/>
        <v>0</v>
      </c>
      <c r="J292" s="65">
        <f t="shared" si="114"/>
        <v>0</v>
      </c>
      <c r="K292" s="65">
        <f t="shared" si="114"/>
        <v>0</v>
      </c>
      <c r="L292" s="65">
        <f t="shared" si="114"/>
        <v>0</v>
      </c>
      <c r="M292" s="65">
        <f t="shared" si="114"/>
        <v>967600</v>
      </c>
    </row>
    <row r="293" spans="1:13" ht="14.45" customHeight="1">
      <c r="A293" s="7" t="s">
        <v>106</v>
      </c>
      <c r="B293" s="13" t="s">
        <v>187</v>
      </c>
      <c r="C293" s="13" t="s">
        <v>12</v>
      </c>
      <c r="D293" s="19">
        <v>9950011020</v>
      </c>
      <c r="E293" s="13" t="s">
        <v>40</v>
      </c>
      <c r="F293" s="13">
        <v>225</v>
      </c>
      <c r="G293" s="49">
        <v>1105</v>
      </c>
      <c r="H293" s="65">
        <v>967600</v>
      </c>
      <c r="I293" s="65"/>
      <c r="J293" s="65"/>
      <c r="K293" s="65"/>
      <c r="L293" s="65"/>
      <c r="M293" s="65">
        <f>H293+I293+J293+K293+L293</f>
        <v>967600</v>
      </c>
    </row>
    <row r="294" spans="1:13" ht="47.25" hidden="1" customHeight="1">
      <c r="A294" s="10" t="s">
        <v>165</v>
      </c>
      <c r="B294" s="6" t="s">
        <v>187</v>
      </c>
      <c r="C294" s="6" t="s">
        <v>12</v>
      </c>
      <c r="D294" s="19" t="s">
        <v>275</v>
      </c>
      <c r="E294" s="6">
        <v>800</v>
      </c>
      <c r="F294" s="6" t="s">
        <v>0</v>
      </c>
      <c r="G294" s="49"/>
      <c r="H294" s="63">
        <v>0</v>
      </c>
      <c r="I294" s="63"/>
      <c r="J294" s="63"/>
      <c r="K294" s="63"/>
      <c r="L294" s="63">
        <f t="shared" ref="L294:M295" si="115">L295</f>
        <v>0</v>
      </c>
      <c r="M294" s="63">
        <f t="shared" si="115"/>
        <v>0</v>
      </c>
    </row>
    <row r="295" spans="1:13" ht="68.25" hidden="1" customHeight="1">
      <c r="A295" s="5" t="s">
        <v>276</v>
      </c>
      <c r="B295" s="6" t="s">
        <v>187</v>
      </c>
      <c r="C295" s="6" t="s">
        <v>12</v>
      </c>
      <c r="D295" s="19" t="s">
        <v>275</v>
      </c>
      <c r="E295" s="6">
        <v>810</v>
      </c>
      <c r="F295" s="6" t="s">
        <v>0</v>
      </c>
      <c r="G295" s="49"/>
      <c r="H295" s="65">
        <v>0</v>
      </c>
      <c r="I295" s="65"/>
      <c r="J295" s="65"/>
      <c r="K295" s="65"/>
      <c r="L295" s="65">
        <f t="shared" si="115"/>
        <v>0</v>
      </c>
      <c r="M295" s="65">
        <f t="shared" si="115"/>
        <v>0</v>
      </c>
    </row>
    <row r="296" spans="1:13" ht="72" hidden="1" customHeight="1">
      <c r="A296" s="7" t="s">
        <v>167</v>
      </c>
      <c r="B296" s="13" t="s">
        <v>187</v>
      </c>
      <c r="C296" s="13" t="s">
        <v>12</v>
      </c>
      <c r="D296" s="29" t="s">
        <v>275</v>
      </c>
      <c r="E296" s="13">
        <v>810</v>
      </c>
      <c r="F296" s="7" t="s">
        <v>168</v>
      </c>
      <c r="G296" s="49"/>
      <c r="H296" s="65">
        <v>0</v>
      </c>
      <c r="I296" s="65"/>
      <c r="J296" s="65"/>
      <c r="K296" s="65"/>
      <c r="L296" s="65">
        <v>0</v>
      </c>
      <c r="M296" s="65">
        <v>0</v>
      </c>
    </row>
    <row r="297" spans="1:13" ht="28.9" customHeight="1">
      <c r="A297" s="10" t="s">
        <v>120</v>
      </c>
      <c r="B297" s="6" t="s">
        <v>187</v>
      </c>
      <c r="C297" s="6" t="s">
        <v>12</v>
      </c>
      <c r="D297" s="19" t="s">
        <v>310</v>
      </c>
      <c r="E297" s="6" t="s">
        <v>0</v>
      </c>
      <c r="F297" s="6" t="s">
        <v>0</v>
      </c>
      <c r="G297" s="51" t="s">
        <v>0</v>
      </c>
      <c r="H297" s="63">
        <f t="shared" ref="H297:M303" si="116">H298</f>
        <v>2100000</v>
      </c>
      <c r="I297" s="63">
        <f t="shared" si="116"/>
        <v>0</v>
      </c>
      <c r="J297" s="63">
        <f t="shared" si="116"/>
        <v>0</v>
      </c>
      <c r="K297" s="63">
        <f t="shared" si="116"/>
        <v>0</v>
      </c>
      <c r="L297" s="63">
        <f t="shared" si="116"/>
        <v>0</v>
      </c>
      <c r="M297" s="63">
        <f t="shared" si="116"/>
        <v>2100000</v>
      </c>
    </row>
    <row r="298" spans="1:13" ht="28.9" customHeight="1">
      <c r="A298" s="10" t="s">
        <v>121</v>
      </c>
      <c r="B298" s="6" t="s">
        <v>187</v>
      </c>
      <c r="C298" s="6" t="s">
        <v>12</v>
      </c>
      <c r="D298" s="6" t="s">
        <v>311</v>
      </c>
      <c r="E298" s="6" t="s">
        <v>0</v>
      </c>
      <c r="F298" s="6" t="s">
        <v>0</v>
      </c>
      <c r="G298" s="51" t="s">
        <v>0</v>
      </c>
      <c r="H298" s="63">
        <f t="shared" si="116"/>
        <v>2100000</v>
      </c>
      <c r="I298" s="63">
        <f t="shared" si="116"/>
        <v>0</v>
      </c>
      <c r="J298" s="63">
        <f t="shared" si="116"/>
        <v>0</v>
      </c>
      <c r="K298" s="63">
        <f t="shared" si="116"/>
        <v>0</v>
      </c>
      <c r="L298" s="63">
        <f t="shared" si="116"/>
        <v>0</v>
      </c>
      <c r="M298" s="63">
        <f t="shared" si="116"/>
        <v>2100000</v>
      </c>
    </row>
    <row r="299" spans="1:13" ht="72.599999999999994" customHeight="1">
      <c r="A299" s="11" t="s">
        <v>192</v>
      </c>
      <c r="B299" s="12" t="s">
        <v>187</v>
      </c>
      <c r="C299" s="12" t="s">
        <v>12</v>
      </c>
      <c r="D299" s="77">
        <v>3120010020</v>
      </c>
      <c r="E299" s="12" t="s">
        <v>0</v>
      </c>
      <c r="F299" s="12" t="s">
        <v>0</v>
      </c>
      <c r="G299" s="52" t="s">
        <v>0</v>
      </c>
      <c r="H299" s="64">
        <f>H300</f>
        <v>2100000</v>
      </c>
      <c r="I299" s="64">
        <f t="shared" si="116"/>
        <v>0</v>
      </c>
      <c r="J299" s="64">
        <f t="shared" si="116"/>
        <v>0</v>
      </c>
      <c r="K299" s="64">
        <f t="shared" si="116"/>
        <v>0</v>
      </c>
      <c r="L299" s="64">
        <f t="shared" si="116"/>
        <v>0</v>
      </c>
      <c r="M299" s="64">
        <f>M300</f>
        <v>2100000</v>
      </c>
    </row>
    <row r="300" spans="1:13" ht="43.35" customHeight="1">
      <c r="A300" s="10" t="s">
        <v>35</v>
      </c>
      <c r="B300" s="6" t="s">
        <v>187</v>
      </c>
      <c r="C300" s="6" t="s">
        <v>12</v>
      </c>
      <c r="D300" s="77">
        <v>3120010020</v>
      </c>
      <c r="E300" s="6" t="s">
        <v>36</v>
      </c>
      <c r="F300" s="6" t="s">
        <v>0</v>
      </c>
      <c r="G300" s="51" t="s">
        <v>0</v>
      </c>
      <c r="H300" s="63">
        <f t="shared" si="116"/>
        <v>2100000</v>
      </c>
      <c r="I300" s="63">
        <f t="shared" si="116"/>
        <v>0</v>
      </c>
      <c r="J300" s="63">
        <f t="shared" si="116"/>
        <v>0</v>
      </c>
      <c r="K300" s="63">
        <f t="shared" si="116"/>
        <v>0</v>
      </c>
      <c r="L300" s="63">
        <f t="shared" si="116"/>
        <v>0</v>
      </c>
      <c r="M300" s="63">
        <f t="shared" si="116"/>
        <v>2100000</v>
      </c>
    </row>
    <row r="301" spans="1:13" ht="43.35" customHeight="1">
      <c r="A301" s="10" t="s">
        <v>37</v>
      </c>
      <c r="B301" s="6" t="s">
        <v>187</v>
      </c>
      <c r="C301" s="6" t="s">
        <v>12</v>
      </c>
      <c r="D301" s="77">
        <v>3120010020</v>
      </c>
      <c r="E301" s="6" t="s">
        <v>38</v>
      </c>
      <c r="F301" s="6" t="s">
        <v>0</v>
      </c>
      <c r="G301" s="51" t="s">
        <v>0</v>
      </c>
      <c r="H301" s="63">
        <f t="shared" si="116"/>
        <v>2100000</v>
      </c>
      <c r="I301" s="63">
        <f t="shared" si="116"/>
        <v>0</v>
      </c>
      <c r="J301" s="63">
        <f t="shared" si="116"/>
        <v>0</v>
      </c>
      <c r="K301" s="63">
        <f t="shared" si="116"/>
        <v>0</v>
      </c>
      <c r="L301" s="63">
        <f t="shared" si="116"/>
        <v>0</v>
      </c>
      <c r="M301" s="63">
        <f t="shared" si="116"/>
        <v>2100000</v>
      </c>
    </row>
    <row r="302" spans="1:13" ht="43.35" customHeight="1">
      <c r="A302" s="5" t="s">
        <v>39</v>
      </c>
      <c r="B302" s="6" t="s">
        <v>187</v>
      </c>
      <c r="C302" s="6" t="s">
        <v>12</v>
      </c>
      <c r="D302" s="77">
        <v>3120010020</v>
      </c>
      <c r="E302" s="6" t="s">
        <v>40</v>
      </c>
      <c r="F302" s="6" t="s">
        <v>0</v>
      </c>
      <c r="G302" s="51" t="s">
        <v>0</v>
      </c>
      <c r="H302" s="63">
        <f>H303+H305+H306</f>
        <v>2100000</v>
      </c>
      <c r="I302" s="63">
        <f t="shared" si="116"/>
        <v>0</v>
      </c>
      <c r="J302" s="63">
        <f>J303+J305+J306</f>
        <v>0</v>
      </c>
      <c r="K302" s="63">
        <f t="shared" ref="K302:L302" si="117">K303+K305+K306</f>
        <v>0</v>
      </c>
      <c r="L302" s="63">
        <f t="shared" si="117"/>
        <v>0</v>
      </c>
      <c r="M302" s="63">
        <f>M303+M305+M306</f>
        <v>2100000</v>
      </c>
    </row>
    <row r="303" spans="1:13" ht="14.45" customHeight="1">
      <c r="A303" s="7" t="s">
        <v>72</v>
      </c>
      <c r="B303" s="13" t="s">
        <v>187</v>
      </c>
      <c r="C303" s="13" t="s">
        <v>12</v>
      </c>
      <c r="D303" s="77">
        <v>3120010020</v>
      </c>
      <c r="E303" s="13" t="s">
        <v>40</v>
      </c>
      <c r="F303" s="7" t="s">
        <v>73</v>
      </c>
      <c r="G303" s="49" t="s">
        <v>0</v>
      </c>
      <c r="H303" s="65">
        <f>H304</f>
        <v>2000000</v>
      </c>
      <c r="I303" s="65">
        <f t="shared" si="116"/>
        <v>0</v>
      </c>
      <c r="J303" s="65">
        <f t="shared" si="116"/>
        <v>0</v>
      </c>
      <c r="K303" s="65">
        <f t="shared" si="116"/>
        <v>0</v>
      </c>
      <c r="L303" s="65">
        <f t="shared" si="116"/>
        <v>0</v>
      </c>
      <c r="M303" s="65">
        <f t="shared" si="116"/>
        <v>2000000</v>
      </c>
    </row>
    <row r="304" spans="1:13" ht="57" customHeight="1">
      <c r="A304" s="7" t="s">
        <v>172</v>
      </c>
      <c r="B304" s="13" t="s">
        <v>187</v>
      </c>
      <c r="C304" s="13" t="s">
        <v>12</v>
      </c>
      <c r="D304" s="77">
        <v>3120010020</v>
      </c>
      <c r="E304" s="13" t="s">
        <v>40</v>
      </c>
      <c r="F304" s="13" t="s">
        <v>73</v>
      </c>
      <c r="G304" s="54" t="s">
        <v>173</v>
      </c>
      <c r="H304" s="65">
        <f>1000000+1000000</f>
        <v>2000000</v>
      </c>
      <c r="I304" s="65"/>
      <c r="J304" s="65"/>
      <c r="K304" s="65"/>
      <c r="L304" s="65"/>
      <c r="M304" s="65">
        <f>H304+I304+J304+K304+L304</f>
        <v>2000000</v>
      </c>
    </row>
    <row r="305" spans="1:13" ht="57" customHeight="1">
      <c r="A305" s="34" t="s">
        <v>347</v>
      </c>
      <c r="B305" s="13" t="s">
        <v>187</v>
      </c>
      <c r="C305" s="13" t="s">
        <v>12</v>
      </c>
      <c r="D305" s="77">
        <v>3120010020</v>
      </c>
      <c r="E305" s="13" t="s">
        <v>40</v>
      </c>
      <c r="F305" s="13">
        <v>310</v>
      </c>
      <c r="G305" s="54">
        <v>1116</v>
      </c>
      <c r="H305" s="65">
        <v>30000</v>
      </c>
      <c r="I305" s="65"/>
      <c r="J305" s="65"/>
      <c r="K305" s="65"/>
      <c r="L305" s="65"/>
      <c r="M305" s="65">
        <f>H305+I305+J305+K305+L305</f>
        <v>30000</v>
      </c>
    </row>
    <row r="306" spans="1:13" ht="57" customHeight="1">
      <c r="A306" s="34" t="s">
        <v>360</v>
      </c>
      <c r="B306" s="13" t="s">
        <v>187</v>
      </c>
      <c r="C306" s="13" t="s">
        <v>12</v>
      </c>
      <c r="D306" s="77">
        <v>3120010020</v>
      </c>
      <c r="E306" s="13" t="s">
        <v>40</v>
      </c>
      <c r="F306" s="13">
        <v>340</v>
      </c>
      <c r="G306" s="54">
        <v>1123</v>
      </c>
      <c r="H306" s="65">
        <f>100000-30000</f>
        <v>70000</v>
      </c>
      <c r="I306" s="65"/>
      <c r="J306" s="65"/>
      <c r="K306" s="65"/>
      <c r="L306" s="65"/>
      <c r="M306" s="65">
        <f>H306+I306+J306+K306+L306</f>
        <v>70000</v>
      </c>
    </row>
    <row r="307" spans="1:13" ht="14.45" customHeight="1">
      <c r="A307" s="10" t="s">
        <v>15</v>
      </c>
      <c r="B307" s="6" t="s">
        <v>187</v>
      </c>
      <c r="C307" s="6" t="s">
        <v>12</v>
      </c>
      <c r="D307" s="6" t="s">
        <v>16</v>
      </c>
      <c r="E307" s="6" t="s">
        <v>0</v>
      </c>
      <c r="F307" s="6" t="s">
        <v>0</v>
      </c>
      <c r="G307" s="51" t="s">
        <v>0</v>
      </c>
      <c r="H307" s="63">
        <v>27205000</v>
      </c>
      <c r="I307" s="63">
        <f t="shared" ref="I307:M311" si="118">I308</f>
        <v>0</v>
      </c>
      <c r="J307" s="63">
        <f t="shared" si="118"/>
        <v>0</v>
      </c>
      <c r="K307" s="63">
        <f t="shared" si="118"/>
        <v>0</v>
      </c>
      <c r="L307" s="63">
        <f t="shared" si="118"/>
        <v>0</v>
      </c>
      <c r="M307" s="63">
        <f t="shared" si="118"/>
        <v>27205000</v>
      </c>
    </row>
    <row r="308" spans="1:13" ht="14.45" customHeight="1">
      <c r="A308" s="10" t="s">
        <v>123</v>
      </c>
      <c r="B308" s="6" t="s">
        <v>187</v>
      </c>
      <c r="C308" s="6" t="s">
        <v>12</v>
      </c>
      <c r="D308" s="6" t="s">
        <v>124</v>
      </c>
      <c r="E308" s="6" t="s">
        <v>0</v>
      </c>
      <c r="F308" s="6" t="s">
        <v>0</v>
      </c>
      <c r="G308" s="51" t="s">
        <v>0</v>
      </c>
      <c r="H308" s="63">
        <v>27205000</v>
      </c>
      <c r="I308" s="63">
        <f t="shared" si="118"/>
        <v>0</v>
      </c>
      <c r="J308" s="63">
        <f t="shared" si="118"/>
        <v>0</v>
      </c>
      <c r="K308" s="63">
        <f t="shared" si="118"/>
        <v>0</v>
      </c>
      <c r="L308" s="63">
        <f t="shared" si="118"/>
        <v>0</v>
      </c>
      <c r="M308" s="63">
        <f t="shared" si="118"/>
        <v>27205000</v>
      </c>
    </row>
    <row r="309" spans="1:13" ht="43.35" customHeight="1">
      <c r="A309" s="11" t="s">
        <v>193</v>
      </c>
      <c r="B309" s="12" t="s">
        <v>187</v>
      </c>
      <c r="C309" s="12" t="s">
        <v>12</v>
      </c>
      <c r="D309" s="12" t="s">
        <v>194</v>
      </c>
      <c r="E309" s="12" t="s">
        <v>0</v>
      </c>
      <c r="F309" s="12" t="s">
        <v>0</v>
      </c>
      <c r="G309" s="52" t="s">
        <v>0</v>
      </c>
      <c r="H309" s="64">
        <v>27205000</v>
      </c>
      <c r="I309" s="64">
        <f t="shared" si="118"/>
        <v>0</v>
      </c>
      <c r="J309" s="64">
        <f t="shared" si="118"/>
        <v>0</v>
      </c>
      <c r="K309" s="64">
        <f t="shared" si="118"/>
        <v>0</v>
      </c>
      <c r="L309" s="64">
        <f t="shared" si="118"/>
        <v>0</v>
      </c>
      <c r="M309" s="64">
        <f t="shared" si="118"/>
        <v>27205000</v>
      </c>
    </row>
    <row r="310" spans="1:13" ht="43.35" customHeight="1">
      <c r="A310" s="10" t="s">
        <v>165</v>
      </c>
      <c r="B310" s="6" t="s">
        <v>187</v>
      </c>
      <c r="C310" s="6" t="s">
        <v>12</v>
      </c>
      <c r="D310" s="6" t="s">
        <v>194</v>
      </c>
      <c r="E310" s="6">
        <v>810</v>
      </c>
      <c r="F310" s="6" t="s">
        <v>0</v>
      </c>
      <c r="G310" s="51" t="s">
        <v>0</v>
      </c>
      <c r="H310" s="63">
        <v>27205000</v>
      </c>
      <c r="I310" s="63">
        <f t="shared" si="118"/>
        <v>0</v>
      </c>
      <c r="J310" s="63">
        <f t="shared" si="118"/>
        <v>0</v>
      </c>
      <c r="K310" s="63">
        <f t="shared" si="118"/>
        <v>0</v>
      </c>
      <c r="L310" s="63">
        <f t="shared" si="118"/>
        <v>0</v>
      </c>
      <c r="M310" s="63">
        <f t="shared" si="118"/>
        <v>27205000</v>
      </c>
    </row>
    <row r="311" spans="1:13" ht="57.6" customHeight="1">
      <c r="A311" s="5" t="s">
        <v>166</v>
      </c>
      <c r="B311" s="6" t="s">
        <v>187</v>
      </c>
      <c r="C311" s="6" t="s">
        <v>12</v>
      </c>
      <c r="D311" s="6" t="s">
        <v>194</v>
      </c>
      <c r="E311" s="6">
        <v>810</v>
      </c>
      <c r="F311" s="6" t="s">
        <v>0</v>
      </c>
      <c r="G311" s="51" t="s">
        <v>0</v>
      </c>
      <c r="H311" s="63">
        <v>27205000</v>
      </c>
      <c r="I311" s="63">
        <f t="shared" si="118"/>
        <v>0</v>
      </c>
      <c r="J311" s="63">
        <f t="shared" si="118"/>
        <v>0</v>
      </c>
      <c r="K311" s="63">
        <f t="shared" si="118"/>
        <v>0</v>
      </c>
      <c r="L311" s="63">
        <f t="shared" si="118"/>
        <v>0</v>
      </c>
      <c r="M311" s="63">
        <f t="shared" si="118"/>
        <v>27205000</v>
      </c>
    </row>
    <row r="312" spans="1:13" ht="68.25" customHeight="1">
      <c r="A312" s="7" t="s">
        <v>167</v>
      </c>
      <c r="B312" s="13" t="s">
        <v>187</v>
      </c>
      <c r="C312" s="13" t="s">
        <v>12</v>
      </c>
      <c r="D312" s="13" t="s">
        <v>194</v>
      </c>
      <c r="E312" s="13">
        <v>811</v>
      </c>
      <c r="F312" s="7" t="s">
        <v>168</v>
      </c>
      <c r="G312" s="49" t="s">
        <v>0</v>
      </c>
      <c r="H312" s="65">
        <v>27205000</v>
      </c>
      <c r="I312" s="65"/>
      <c r="J312" s="65"/>
      <c r="K312" s="65"/>
      <c r="L312" s="65"/>
      <c r="M312" s="65">
        <f>H312+I312+J312+K312+L312</f>
        <v>27205000</v>
      </c>
    </row>
    <row r="313" spans="1:13" ht="14.45" customHeight="1">
      <c r="A313" s="8" t="s">
        <v>195</v>
      </c>
      <c r="B313" s="6" t="s">
        <v>187</v>
      </c>
      <c r="C313" s="6" t="s">
        <v>32</v>
      </c>
      <c r="D313" s="6" t="s">
        <v>0</v>
      </c>
      <c r="E313" s="6" t="s">
        <v>0</v>
      </c>
      <c r="F313" s="6" t="s">
        <v>0</v>
      </c>
      <c r="G313" s="51" t="s">
        <v>0</v>
      </c>
      <c r="H313" s="63">
        <f t="shared" ref="H313:M313" si="119">H314+H378</f>
        <v>47548077.140000001</v>
      </c>
      <c r="I313" s="63">
        <f t="shared" si="119"/>
        <v>0</v>
      </c>
      <c r="J313" s="63">
        <f t="shared" si="119"/>
        <v>-202206</v>
      </c>
      <c r="K313" s="63">
        <f t="shared" si="119"/>
        <v>-342550</v>
      </c>
      <c r="L313" s="63">
        <f t="shared" si="119"/>
        <v>0</v>
      </c>
      <c r="M313" s="63">
        <f t="shared" si="119"/>
        <v>47003321.140000001</v>
      </c>
    </row>
    <row r="314" spans="1:13" ht="43.35" customHeight="1">
      <c r="A314" s="10" t="s">
        <v>297</v>
      </c>
      <c r="B314" s="6" t="s">
        <v>187</v>
      </c>
      <c r="C314" s="6" t="s">
        <v>32</v>
      </c>
      <c r="D314" s="6" t="s">
        <v>321</v>
      </c>
      <c r="E314" s="6" t="s">
        <v>0</v>
      </c>
      <c r="F314" s="6" t="s">
        <v>0</v>
      </c>
      <c r="G314" s="51" t="s">
        <v>0</v>
      </c>
      <c r="H314" s="63">
        <f>H315</f>
        <v>46055891.100000001</v>
      </c>
      <c r="I314" s="63">
        <f t="shared" ref="I314:L314" si="120">I315</f>
        <v>0</v>
      </c>
      <c r="J314" s="63">
        <f t="shared" si="120"/>
        <v>-202206</v>
      </c>
      <c r="K314" s="63">
        <f t="shared" si="120"/>
        <v>-342550</v>
      </c>
      <c r="L314" s="63">
        <f t="shared" si="120"/>
        <v>0</v>
      </c>
      <c r="M314" s="63">
        <f>M315</f>
        <v>45511135.100000001</v>
      </c>
    </row>
    <row r="315" spans="1:13" ht="57.6" customHeight="1">
      <c r="A315" s="10" t="s">
        <v>196</v>
      </c>
      <c r="B315" s="6" t="s">
        <v>187</v>
      </c>
      <c r="C315" s="6" t="s">
        <v>32</v>
      </c>
      <c r="D315" s="6" t="s">
        <v>322</v>
      </c>
      <c r="E315" s="6" t="s">
        <v>0</v>
      </c>
      <c r="F315" s="6" t="s">
        <v>0</v>
      </c>
      <c r="G315" s="51" t="s">
        <v>0</v>
      </c>
      <c r="H315" s="63">
        <f>H316+H324+H330+H337+H345+H362+H369+H377</f>
        <v>46055891.100000001</v>
      </c>
      <c r="I315" s="63">
        <f>I316+I324+I330+I337+I345+I362+I369</f>
        <v>0</v>
      </c>
      <c r="J315" s="63">
        <f>J316+J324+J330+J337+J345+J362+J369+J377</f>
        <v>-202206</v>
      </c>
      <c r="K315" s="63">
        <f>K316+K324+K330+K337+K345+K362+K369+K377</f>
        <v>-342550</v>
      </c>
      <c r="L315" s="63">
        <f>L316+L324+L330+L337+L345+L362+L369+L377</f>
        <v>0</v>
      </c>
      <c r="M315" s="63">
        <f>M316+M324+M330+M337+M345+M362+M369+M377</f>
        <v>45511135.100000001</v>
      </c>
    </row>
    <row r="316" spans="1:13" ht="28.9" customHeight="1">
      <c r="A316" s="11" t="s">
        <v>197</v>
      </c>
      <c r="B316" s="12" t="s">
        <v>187</v>
      </c>
      <c r="C316" s="12" t="s">
        <v>32</v>
      </c>
      <c r="D316" s="77">
        <v>2320010010</v>
      </c>
      <c r="E316" s="12" t="s">
        <v>0</v>
      </c>
      <c r="F316" s="12" t="s">
        <v>0</v>
      </c>
      <c r="G316" s="52" t="s">
        <v>0</v>
      </c>
      <c r="H316" s="64">
        <f t="shared" ref="H316:M318" si="121">H317</f>
        <v>3266886</v>
      </c>
      <c r="I316" s="64">
        <f t="shared" si="121"/>
        <v>0</v>
      </c>
      <c r="J316" s="64">
        <f t="shared" si="121"/>
        <v>0</v>
      </c>
      <c r="K316" s="64">
        <f t="shared" si="121"/>
        <v>0</v>
      </c>
      <c r="L316" s="64">
        <f t="shared" si="121"/>
        <v>0</v>
      </c>
      <c r="M316" s="64">
        <f t="shared" si="121"/>
        <v>3266886</v>
      </c>
    </row>
    <row r="317" spans="1:13" ht="43.35" customHeight="1">
      <c r="A317" s="10" t="s">
        <v>35</v>
      </c>
      <c r="B317" s="6" t="s">
        <v>187</v>
      </c>
      <c r="C317" s="6" t="s">
        <v>32</v>
      </c>
      <c r="D317" s="77">
        <v>2320010010</v>
      </c>
      <c r="E317" s="6" t="s">
        <v>36</v>
      </c>
      <c r="F317" s="6" t="s">
        <v>0</v>
      </c>
      <c r="G317" s="51" t="s">
        <v>0</v>
      </c>
      <c r="H317" s="63">
        <f t="shared" si="121"/>
        <v>3266886</v>
      </c>
      <c r="I317" s="63">
        <f t="shared" si="121"/>
        <v>0</v>
      </c>
      <c r="J317" s="63">
        <f t="shared" si="121"/>
        <v>0</v>
      </c>
      <c r="K317" s="63">
        <f t="shared" si="121"/>
        <v>0</v>
      </c>
      <c r="L317" s="63">
        <f t="shared" si="121"/>
        <v>0</v>
      </c>
      <c r="M317" s="63">
        <f t="shared" si="121"/>
        <v>3266886</v>
      </c>
    </row>
    <row r="318" spans="1:13" ht="43.35" customHeight="1">
      <c r="A318" s="10" t="s">
        <v>37</v>
      </c>
      <c r="B318" s="6" t="s">
        <v>187</v>
      </c>
      <c r="C318" s="6" t="s">
        <v>32</v>
      </c>
      <c r="D318" s="77">
        <v>2320010010</v>
      </c>
      <c r="E318" s="6" t="s">
        <v>38</v>
      </c>
      <c r="F318" s="6" t="s">
        <v>0</v>
      </c>
      <c r="G318" s="51" t="s">
        <v>0</v>
      </c>
      <c r="H318" s="63">
        <f t="shared" si="121"/>
        <v>3266886</v>
      </c>
      <c r="I318" s="63">
        <f t="shared" si="121"/>
        <v>0</v>
      </c>
      <c r="J318" s="63">
        <f t="shared" si="121"/>
        <v>0</v>
      </c>
      <c r="K318" s="63">
        <f t="shared" si="121"/>
        <v>0</v>
      </c>
      <c r="L318" s="63">
        <f t="shared" si="121"/>
        <v>0</v>
      </c>
      <c r="M318" s="63">
        <f t="shared" si="121"/>
        <v>3266886</v>
      </c>
    </row>
    <row r="319" spans="1:13" ht="43.35" customHeight="1">
      <c r="A319" s="5" t="s">
        <v>39</v>
      </c>
      <c r="B319" s="6" t="s">
        <v>187</v>
      </c>
      <c r="C319" s="6" t="s">
        <v>32</v>
      </c>
      <c r="D319" s="77">
        <v>2320010010</v>
      </c>
      <c r="E319" s="6" t="s">
        <v>40</v>
      </c>
      <c r="F319" s="6" t="s">
        <v>0</v>
      </c>
      <c r="G319" s="51" t="s">
        <v>0</v>
      </c>
      <c r="H319" s="63">
        <v>3266886</v>
      </c>
      <c r="I319" s="63">
        <f t="shared" ref="I319:L319" si="122">I320+I322</f>
        <v>0</v>
      </c>
      <c r="J319" s="63">
        <f t="shared" si="122"/>
        <v>0</v>
      </c>
      <c r="K319" s="63">
        <f t="shared" si="122"/>
        <v>0</v>
      </c>
      <c r="L319" s="63">
        <f t="shared" si="122"/>
        <v>0</v>
      </c>
      <c r="M319" s="63">
        <f>M320+M322</f>
        <v>3266886</v>
      </c>
    </row>
    <row r="320" spans="1:13" ht="14.45" customHeight="1">
      <c r="A320" s="7" t="s">
        <v>88</v>
      </c>
      <c r="B320" s="13" t="s">
        <v>187</v>
      </c>
      <c r="C320" s="13" t="s">
        <v>32</v>
      </c>
      <c r="D320" s="77">
        <v>2320010010</v>
      </c>
      <c r="E320" s="13" t="s">
        <v>40</v>
      </c>
      <c r="F320" s="7" t="s">
        <v>89</v>
      </c>
      <c r="G320" s="49" t="s">
        <v>0</v>
      </c>
      <c r="H320" s="65">
        <v>1139526</v>
      </c>
      <c r="I320" s="65">
        <f t="shared" ref="I320:L320" si="123">I321</f>
        <v>0</v>
      </c>
      <c r="J320" s="65">
        <f t="shared" si="123"/>
        <v>0</v>
      </c>
      <c r="K320" s="65">
        <f t="shared" si="123"/>
        <v>0</v>
      </c>
      <c r="L320" s="65">
        <f t="shared" si="123"/>
        <v>0</v>
      </c>
      <c r="M320" s="65">
        <f>M321</f>
        <v>1139526</v>
      </c>
    </row>
    <row r="321" spans="1:13" ht="28.9" customHeight="1">
      <c r="A321" s="7" t="s">
        <v>92</v>
      </c>
      <c r="B321" s="13" t="s">
        <v>187</v>
      </c>
      <c r="C321" s="13" t="s">
        <v>32</v>
      </c>
      <c r="D321" s="77">
        <v>2320010010</v>
      </c>
      <c r="E321" s="13" t="s">
        <v>40</v>
      </c>
      <c r="F321" s="7" t="s">
        <v>89</v>
      </c>
      <c r="G321" s="49" t="s">
        <v>93</v>
      </c>
      <c r="H321" s="65">
        <v>1139526</v>
      </c>
      <c r="I321" s="65"/>
      <c r="J321" s="65"/>
      <c r="K321" s="65"/>
      <c r="L321" s="65"/>
      <c r="M321" s="65">
        <f>H321+I321+J321+K321+L321</f>
        <v>1139526</v>
      </c>
    </row>
    <row r="322" spans="1:13" ht="14.45" customHeight="1">
      <c r="A322" s="7" t="s">
        <v>72</v>
      </c>
      <c r="B322" s="13" t="s">
        <v>187</v>
      </c>
      <c r="C322" s="13" t="s">
        <v>32</v>
      </c>
      <c r="D322" s="77">
        <v>2320010010</v>
      </c>
      <c r="E322" s="13" t="s">
        <v>40</v>
      </c>
      <c r="F322" s="7" t="s">
        <v>73</v>
      </c>
      <c r="G322" s="49" t="s">
        <v>0</v>
      </c>
      <c r="H322" s="65">
        <v>2127360</v>
      </c>
      <c r="I322" s="65">
        <f t="shared" ref="I322:M322" si="124">I323</f>
        <v>0</v>
      </c>
      <c r="J322" s="65">
        <f t="shared" si="124"/>
        <v>0</v>
      </c>
      <c r="K322" s="65">
        <f t="shared" si="124"/>
        <v>0</v>
      </c>
      <c r="L322" s="65">
        <f t="shared" si="124"/>
        <v>0</v>
      </c>
      <c r="M322" s="65">
        <f t="shared" si="124"/>
        <v>2127360</v>
      </c>
    </row>
    <row r="323" spans="1:13" ht="28.9" customHeight="1">
      <c r="A323" s="7" t="s">
        <v>74</v>
      </c>
      <c r="B323" s="13" t="s">
        <v>187</v>
      </c>
      <c r="C323" s="13" t="s">
        <v>32</v>
      </c>
      <c r="D323" s="77">
        <v>2320010010</v>
      </c>
      <c r="E323" s="13" t="s">
        <v>40</v>
      </c>
      <c r="F323" s="7" t="s">
        <v>73</v>
      </c>
      <c r="G323" s="49" t="s">
        <v>75</v>
      </c>
      <c r="H323" s="65">
        <v>2127360</v>
      </c>
      <c r="I323" s="65"/>
      <c r="J323" s="65"/>
      <c r="K323" s="65"/>
      <c r="L323" s="65"/>
      <c r="M323" s="65">
        <f>H323+I323+J323+K323+L323</f>
        <v>2127360</v>
      </c>
    </row>
    <row r="324" spans="1:13" ht="28.9" customHeight="1">
      <c r="A324" s="11" t="s">
        <v>198</v>
      </c>
      <c r="B324" s="12" t="s">
        <v>187</v>
      </c>
      <c r="C324" s="12" t="s">
        <v>32</v>
      </c>
      <c r="D324" s="77">
        <v>2320010030</v>
      </c>
      <c r="E324" s="12" t="s">
        <v>0</v>
      </c>
      <c r="F324" s="12" t="s">
        <v>0</v>
      </c>
      <c r="G324" s="52" t="s">
        <v>0</v>
      </c>
      <c r="H324" s="64">
        <v>28000</v>
      </c>
      <c r="I324" s="64">
        <f t="shared" ref="I324:M328" si="125">I325</f>
        <v>0</v>
      </c>
      <c r="J324" s="64">
        <f t="shared" si="125"/>
        <v>0</v>
      </c>
      <c r="K324" s="64">
        <f t="shared" si="125"/>
        <v>0</v>
      </c>
      <c r="L324" s="64">
        <f t="shared" si="125"/>
        <v>0</v>
      </c>
      <c r="M324" s="64">
        <f t="shared" si="125"/>
        <v>28000</v>
      </c>
    </row>
    <row r="325" spans="1:13" ht="43.35" customHeight="1">
      <c r="A325" s="10" t="s">
        <v>35</v>
      </c>
      <c r="B325" s="6" t="s">
        <v>187</v>
      </c>
      <c r="C325" s="6" t="s">
        <v>32</v>
      </c>
      <c r="D325" s="19">
        <v>2320010030</v>
      </c>
      <c r="E325" s="6" t="s">
        <v>36</v>
      </c>
      <c r="F325" s="6" t="s">
        <v>0</v>
      </c>
      <c r="G325" s="51" t="s">
        <v>0</v>
      </c>
      <c r="H325" s="63">
        <v>28000</v>
      </c>
      <c r="I325" s="63">
        <f t="shared" si="125"/>
        <v>0</v>
      </c>
      <c r="J325" s="63">
        <f t="shared" si="125"/>
        <v>0</v>
      </c>
      <c r="K325" s="63">
        <f t="shared" si="125"/>
        <v>0</v>
      </c>
      <c r="L325" s="63">
        <f t="shared" si="125"/>
        <v>0</v>
      </c>
      <c r="M325" s="63">
        <f t="shared" si="125"/>
        <v>28000</v>
      </c>
    </row>
    <row r="326" spans="1:13" ht="43.35" customHeight="1">
      <c r="A326" s="10" t="s">
        <v>37</v>
      </c>
      <c r="B326" s="6" t="s">
        <v>187</v>
      </c>
      <c r="C326" s="6" t="s">
        <v>32</v>
      </c>
      <c r="D326" s="19">
        <v>2320010030</v>
      </c>
      <c r="E326" s="6" t="s">
        <v>38</v>
      </c>
      <c r="F326" s="6" t="s">
        <v>0</v>
      </c>
      <c r="G326" s="51" t="s">
        <v>0</v>
      </c>
      <c r="H326" s="63">
        <v>28000</v>
      </c>
      <c r="I326" s="63">
        <f t="shared" si="125"/>
        <v>0</v>
      </c>
      <c r="J326" s="63">
        <f t="shared" si="125"/>
        <v>0</v>
      </c>
      <c r="K326" s="63">
        <f t="shared" si="125"/>
        <v>0</v>
      </c>
      <c r="L326" s="63">
        <f t="shared" si="125"/>
        <v>0</v>
      </c>
      <c r="M326" s="63">
        <f t="shared" si="125"/>
        <v>28000</v>
      </c>
    </row>
    <row r="327" spans="1:13" ht="43.35" customHeight="1">
      <c r="A327" s="5" t="s">
        <v>39</v>
      </c>
      <c r="B327" s="6" t="s">
        <v>187</v>
      </c>
      <c r="C327" s="6" t="s">
        <v>32</v>
      </c>
      <c r="D327" s="19">
        <v>2320010030</v>
      </c>
      <c r="E327" s="6" t="s">
        <v>40</v>
      </c>
      <c r="F327" s="6" t="s">
        <v>0</v>
      </c>
      <c r="G327" s="51" t="s">
        <v>0</v>
      </c>
      <c r="H327" s="63">
        <v>28000</v>
      </c>
      <c r="I327" s="63">
        <f t="shared" si="125"/>
        <v>0</v>
      </c>
      <c r="J327" s="63">
        <f t="shared" si="125"/>
        <v>0</v>
      </c>
      <c r="K327" s="63">
        <f t="shared" si="125"/>
        <v>0</v>
      </c>
      <c r="L327" s="63">
        <f t="shared" si="125"/>
        <v>0</v>
      </c>
      <c r="M327" s="63">
        <f t="shared" si="125"/>
        <v>28000</v>
      </c>
    </row>
    <row r="328" spans="1:13" ht="14.45" customHeight="1">
      <c r="A328" s="7" t="s">
        <v>72</v>
      </c>
      <c r="B328" s="13" t="s">
        <v>187</v>
      </c>
      <c r="C328" s="13" t="s">
        <v>32</v>
      </c>
      <c r="D328" s="78">
        <v>2320010030</v>
      </c>
      <c r="E328" s="13" t="s">
        <v>40</v>
      </c>
      <c r="F328" s="7" t="s">
        <v>73</v>
      </c>
      <c r="G328" s="49" t="s">
        <v>0</v>
      </c>
      <c r="H328" s="65">
        <v>28000</v>
      </c>
      <c r="I328" s="65">
        <f t="shared" si="125"/>
        <v>0</v>
      </c>
      <c r="J328" s="65">
        <f t="shared" si="125"/>
        <v>0</v>
      </c>
      <c r="K328" s="65">
        <f t="shared" si="125"/>
        <v>0</v>
      </c>
      <c r="L328" s="65">
        <f t="shared" si="125"/>
        <v>0</v>
      </c>
      <c r="M328" s="65">
        <f t="shared" si="125"/>
        <v>28000</v>
      </c>
    </row>
    <row r="329" spans="1:13" ht="28.9" customHeight="1">
      <c r="A329" s="7" t="s">
        <v>74</v>
      </c>
      <c r="B329" s="13" t="s">
        <v>187</v>
      </c>
      <c r="C329" s="13" t="s">
        <v>32</v>
      </c>
      <c r="D329" s="78">
        <v>2320010030</v>
      </c>
      <c r="E329" s="13" t="s">
        <v>40</v>
      </c>
      <c r="F329" s="7" t="s">
        <v>73</v>
      </c>
      <c r="G329" s="49">
        <v>1111</v>
      </c>
      <c r="H329" s="65">
        <v>28000</v>
      </c>
      <c r="I329" s="65"/>
      <c r="J329" s="65"/>
      <c r="K329" s="65"/>
      <c r="L329" s="65"/>
      <c r="M329" s="65">
        <f>H329+I329+J329+K329+L329</f>
        <v>28000</v>
      </c>
    </row>
    <row r="330" spans="1:13" ht="14.45" customHeight="1">
      <c r="A330" s="11" t="s">
        <v>199</v>
      </c>
      <c r="B330" s="12" t="s">
        <v>187</v>
      </c>
      <c r="C330" s="12" t="s">
        <v>32</v>
      </c>
      <c r="D330" s="77">
        <v>2320010040</v>
      </c>
      <c r="E330" s="12" t="s">
        <v>0</v>
      </c>
      <c r="F330" s="12" t="s">
        <v>0</v>
      </c>
      <c r="G330" s="52" t="s">
        <v>0</v>
      </c>
      <c r="H330" s="64">
        <v>9800390.0999999996</v>
      </c>
      <c r="I330" s="64">
        <f t="shared" ref="I330:M333" si="126">I331</f>
        <v>0</v>
      </c>
      <c r="J330" s="64">
        <f t="shared" si="126"/>
        <v>0</v>
      </c>
      <c r="K330" s="64">
        <f t="shared" si="126"/>
        <v>0</v>
      </c>
      <c r="L330" s="64">
        <f t="shared" si="126"/>
        <v>0</v>
      </c>
      <c r="M330" s="64">
        <f t="shared" si="126"/>
        <v>9800390.0999999996</v>
      </c>
    </row>
    <row r="331" spans="1:13" ht="43.35" customHeight="1">
      <c r="A331" s="10" t="s">
        <v>35</v>
      </c>
      <c r="B331" s="6" t="s">
        <v>187</v>
      </c>
      <c r="C331" s="6" t="s">
        <v>32</v>
      </c>
      <c r="D331" s="19">
        <v>2320010040</v>
      </c>
      <c r="E331" s="6" t="s">
        <v>36</v>
      </c>
      <c r="F331" s="6" t="s">
        <v>0</v>
      </c>
      <c r="G331" s="51" t="s">
        <v>0</v>
      </c>
      <c r="H331" s="63">
        <v>9800390.0999999996</v>
      </c>
      <c r="I331" s="63">
        <f t="shared" si="126"/>
        <v>0</v>
      </c>
      <c r="J331" s="63">
        <f t="shared" si="126"/>
        <v>0</v>
      </c>
      <c r="K331" s="63">
        <f t="shared" si="126"/>
        <v>0</v>
      </c>
      <c r="L331" s="63">
        <f t="shared" si="126"/>
        <v>0</v>
      </c>
      <c r="M331" s="63">
        <f t="shared" si="126"/>
        <v>9800390.0999999996</v>
      </c>
    </row>
    <row r="332" spans="1:13" ht="43.35" customHeight="1">
      <c r="A332" s="10" t="s">
        <v>37</v>
      </c>
      <c r="B332" s="6" t="s">
        <v>187</v>
      </c>
      <c r="C332" s="6" t="s">
        <v>32</v>
      </c>
      <c r="D332" s="19">
        <v>2320010040</v>
      </c>
      <c r="E332" s="6" t="s">
        <v>38</v>
      </c>
      <c r="F332" s="6" t="s">
        <v>0</v>
      </c>
      <c r="G332" s="51" t="s">
        <v>0</v>
      </c>
      <c r="H332" s="63">
        <v>9800390.0999999996</v>
      </c>
      <c r="I332" s="63">
        <f t="shared" si="126"/>
        <v>0</v>
      </c>
      <c r="J332" s="63">
        <f t="shared" si="126"/>
        <v>0</v>
      </c>
      <c r="K332" s="63">
        <f t="shared" si="126"/>
        <v>0</v>
      </c>
      <c r="L332" s="63">
        <f t="shared" si="126"/>
        <v>0</v>
      </c>
      <c r="M332" s="63">
        <f t="shared" si="126"/>
        <v>9800390.0999999996</v>
      </c>
    </row>
    <row r="333" spans="1:13" ht="43.35" customHeight="1">
      <c r="A333" s="5" t="s">
        <v>39</v>
      </c>
      <c r="B333" s="6" t="s">
        <v>187</v>
      </c>
      <c r="C333" s="6" t="s">
        <v>32</v>
      </c>
      <c r="D333" s="19">
        <v>2320010040</v>
      </c>
      <c r="E333" s="6" t="s">
        <v>40</v>
      </c>
      <c r="F333" s="6" t="s">
        <v>0</v>
      </c>
      <c r="G333" s="51" t="s">
        <v>0</v>
      </c>
      <c r="H333" s="63">
        <v>9800390.0999999996</v>
      </c>
      <c r="I333" s="63">
        <f t="shared" si="126"/>
        <v>0</v>
      </c>
      <c r="J333" s="63">
        <f t="shared" si="126"/>
        <v>0</v>
      </c>
      <c r="K333" s="63">
        <f t="shared" si="126"/>
        <v>0</v>
      </c>
      <c r="L333" s="63">
        <f t="shared" si="126"/>
        <v>0</v>
      </c>
      <c r="M333" s="63">
        <f t="shared" si="126"/>
        <v>9800390.0999999996</v>
      </c>
    </row>
    <row r="334" spans="1:13" ht="14.45" customHeight="1">
      <c r="A334" s="7" t="s">
        <v>72</v>
      </c>
      <c r="B334" s="13" t="s">
        <v>187</v>
      </c>
      <c r="C334" s="13" t="s">
        <v>32</v>
      </c>
      <c r="D334" s="78">
        <v>2320010040</v>
      </c>
      <c r="E334" s="13" t="s">
        <v>40</v>
      </c>
      <c r="F334" s="7" t="s">
        <v>73</v>
      </c>
      <c r="G334" s="49" t="s">
        <v>0</v>
      </c>
      <c r="H334" s="65">
        <v>9800390.0999999996</v>
      </c>
      <c r="I334" s="65">
        <f>I336+I335</f>
        <v>0</v>
      </c>
      <c r="J334" s="65">
        <f t="shared" ref="J334:M334" si="127">J336+J335</f>
        <v>0</v>
      </c>
      <c r="K334" s="65">
        <f t="shared" si="127"/>
        <v>0</v>
      </c>
      <c r="L334" s="65">
        <f t="shared" si="127"/>
        <v>0</v>
      </c>
      <c r="M334" s="65">
        <f t="shared" si="127"/>
        <v>9800390.0999999996</v>
      </c>
    </row>
    <row r="335" spans="1:13" ht="14.45" customHeight="1">
      <c r="A335" s="7" t="s">
        <v>74</v>
      </c>
      <c r="B335" s="13" t="s">
        <v>187</v>
      </c>
      <c r="C335" s="13" t="s">
        <v>32</v>
      </c>
      <c r="D335" s="78">
        <v>2320010040</v>
      </c>
      <c r="E335" s="13" t="s">
        <v>40</v>
      </c>
      <c r="F335" s="7" t="s">
        <v>73</v>
      </c>
      <c r="G335" s="54">
        <v>1111</v>
      </c>
      <c r="H335" s="65">
        <v>556395.72</v>
      </c>
      <c r="I335" s="65"/>
      <c r="J335" s="65"/>
      <c r="K335" s="65"/>
      <c r="L335" s="65"/>
      <c r="M335" s="65">
        <f>H335+I335+J335+K335+L335</f>
        <v>556395.72</v>
      </c>
    </row>
    <row r="336" spans="1:13" ht="28.9" customHeight="1">
      <c r="A336" s="7" t="s">
        <v>74</v>
      </c>
      <c r="B336" s="13" t="s">
        <v>187</v>
      </c>
      <c r="C336" s="13" t="s">
        <v>32</v>
      </c>
      <c r="D336" s="78">
        <v>2320010040</v>
      </c>
      <c r="E336" s="13" t="s">
        <v>40</v>
      </c>
      <c r="F336" s="7" t="s">
        <v>73</v>
      </c>
      <c r="G336" s="54" t="s">
        <v>75</v>
      </c>
      <c r="H336" s="65">
        <v>9243994.379999999</v>
      </c>
      <c r="I336" s="65"/>
      <c r="J336" s="65"/>
      <c r="K336" s="65"/>
      <c r="L336" s="65"/>
      <c r="M336" s="65">
        <f>H336+I336+J336+K336+L336</f>
        <v>9243994.379999999</v>
      </c>
    </row>
    <row r="337" spans="1:13" ht="43.35" customHeight="1">
      <c r="A337" s="11" t="s">
        <v>200</v>
      </c>
      <c r="B337" s="12" t="s">
        <v>187</v>
      </c>
      <c r="C337" s="12" t="s">
        <v>32</v>
      </c>
      <c r="D337" s="77">
        <v>2320010060</v>
      </c>
      <c r="E337" s="12" t="s">
        <v>0</v>
      </c>
      <c r="F337" s="12" t="s">
        <v>0</v>
      </c>
      <c r="G337" s="52" t="s">
        <v>0</v>
      </c>
      <c r="H337" s="64">
        <f t="shared" ref="H337:M341" si="128">H338</f>
        <v>2201506</v>
      </c>
      <c r="I337" s="64">
        <f t="shared" si="128"/>
        <v>0</v>
      </c>
      <c r="J337" s="64">
        <f t="shared" si="128"/>
        <v>-202206</v>
      </c>
      <c r="K337" s="64">
        <f t="shared" si="128"/>
        <v>0</v>
      </c>
      <c r="L337" s="64">
        <f t="shared" si="128"/>
        <v>0</v>
      </c>
      <c r="M337" s="64">
        <f t="shared" si="128"/>
        <v>1999300</v>
      </c>
    </row>
    <row r="338" spans="1:13" ht="43.35" customHeight="1">
      <c r="A338" s="10" t="s">
        <v>35</v>
      </c>
      <c r="B338" s="6" t="s">
        <v>187</v>
      </c>
      <c r="C338" s="6" t="s">
        <v>32</v>
      </c>
      <c r="D338" s="19">
        <v>2320010060</v>
      </c>
      <c r="E338" s="6" t="s">
        <v>36</v>
      </c>
      <c r="F338" s="6" t="s">
        <v>0</v>
      </c>
      <c r="G338" s="51" t="s">
        <v>0</v>
      </c>
      <c r="H338" s="63">
        <f t="shared" si="128"/>
        <v>2201506</v>
      </c>
      <c r="I338" s="63">
        <f t="shared" si="128"/>
        <v>0</v>
      </c>
      <c r="J338" s="63">
        <f t="shared" si="128"/>
        <v>-202206</v>
      </c>
      <c r="K338" s="63">
        <f t="shared" si="128"/>
        <v>0</v>
      </c>
      <c r="L338" s="63">
        <f t="shared" si="128"/>
        <v>0</v>
      </c>
      <c r="M338" s="63">
        <f t="shared" si="128"/>
        <v>1999300</v>
      </c>
    </row>
    <row r="339" spans="1:13" ht="43.35" customHeight="1">
      <c r="A339" s="10" t="s">
        <v>37</v>
      </c>
      <c r="B339" s="6" t="s">
        <v>187</v>
      </c>
      <c r="C339" s="6" t="s">
        <v>32</v>
      </c>
      <c r="D339" s="19">
        <v>2320010060</v>
      </c>
      <c r="E339" s="6" t="s">
        <v>38</v>
      </c>
      <c r="F339" s="6" t="s">
        <v>0</v>
      </c>
      <c r="G339" s="51" t="s">
        <v>0</v>
      </c>
      <c r="H339" s="63">
        <f t="shared" si="128"/>
        <v>2201506</v>
      </c>
      <c r="I339" s="63">
        <f t="shared" si="128"/>
        <v>0</v>
      </c>
      <c r="J339" s="63">
        <f t="shared" si="128"/>
        <v>-202206</v>
      </c>
      <c r="K339" s="63">
        <f t="shared" si="128"/>
        <v>0</v>
      </c>
      <c r="L339" s="63">
        <f t="shared" si="128"/>
        <v>0</v>
      </c>
      <c r="M339" s="63">
        <f t="shared" si="128"/>
        <v>1999300</v>
      </c>
    </row>
    <row r="340" spans="1:13" ht="43.35" customHeight="1">
      <c r="A340" s="5" t="s">
        <v>39</v>
      </c>
      <c r="B340" s="6" t="s">
        <v>187</v>
      </c>
      <c r="C340" s="6" t="s">
        <v>32</v>
      </c>
      <c r="D340" s="19">
        <v>2320010060</v>
      </c>
      <c r="E340" s="6" t="s">
        <v>40</v>
      </c>
      <c r="F340" s="6" t="s">
        <v>0</v>
      </c>
      <c r="G340" s="51" t="s">
        <v>0</v>
      </c>
      <c r="H340" s="63">
        <f>H341+H343</f>
        <v>2201506</v>
      </c>
      <c r="I340" s="63">
        <f>I341+I343</f>
        <v>0</v>
      </c>
      <c r="J340" s="63">
        <f t="shared" ref="J340:L340" si="129">J341+J343</f>
        <v>-202206</v>
      </c>
      <c r="K340" s="63">
        <f t="shared" si="129"/>
        <v>0</v>
      </c>
      <c r="L340" s="63">
        <f t="shared" si="129"/>
        <v>0</v>
      </c>
      <c r="M340" s="63">
        <f>M341+M343</f>
        <v>1999300</v>
      </c>
    </row>
    <row r="341" spans="1:13" ht="14.45" customHeight="1">
      <c r="A341" s="7" t="s">
        <v>72</v>
      </c>
      <c r="B341" s="13" t="s">
        <v>187</v>
      </c>
      <c r="C341" s="13" t="s">
        <v>32</v>
      </c>
      <c r="D341" s="78">
        <v>2320010060</v>
      </c>
      <c r="E341" s="13" t="s">
        <v>40</v>
      </c>
      <c r="F341" s="7" t="s">
        <v>73</v>
      </c>
      <c r="G341" s="49" t="s">
        <v>0</v>
      </c>
      <c r="H341" s="65">
        <v>1796300</v>
      </c>
      <c r="I341" s="65">
        <f t="shared" si="128"/>
        <v>0</v>
      </c>
      <c r="J341" s="65">
        <f t="shared" si="128"/>
        <v>0</v>
      </c>
      <c r="K341" s="65">
        <f t="shared" si="128"/>
        <v>0</v>
      </c>
      <c r="L341" s="65">
        <f t="shared" si="128"/>
        <v>0</v>
      </c>
      <c r="M341" s="65">
        <f t="shared" si="128"/>
        <v>1796300</v>
      </c>
    </row>
    <row r="342" spans="1:13" ht="43.5" customHeight="1">
      <c r="A342" s="34" t="s">
        <v>283</v>
      </c>
      <c r="B342" s="13" t="s">
        <v>187</v>
      </c>
      <c r="C342" s="13" t="s">
        <v>32</v>
      </c>
      <c r="D342" s="78">
        <v>2320010060</v>
      </c>
      <c r="E342" s="13" t="s">
        <v>40</v>
      </c>
      <c r="F342" s="7" t="s">
        <v>73</v>
      </c>
      <c r="G342" s="49">
        <v>1111</v>
      </c>
      <c r="H342" s="65">
        <v>1796300</v>
      </c>
      <c r="I342" s="65"/>
      <c r="J342" s="65"/>
      <c r="K342" s="65"/>
      <c r="L342" s="65"/>
      <c r="M342" s="65">
        <f>H342+I342+J342+K342+L342</f>
        <v>1796300</v>
      </c>
    </row>
    <row r="343" spans="1:13" ht="43.5" customHeight="1">
      <c r="A343" s="34" t="s">
        <v>54</v>
      </c>
      <c r="B343" s="13" t="s">
        <v>187</v>
      </c>
      <c r="C343" s="13" t="s">
        <v>32</v>
      </c>
      <c r="D343" s="78">
        <v>2320010060</v>
      </c>
      <c r="E343" s="13" t="s">
        <v>40</v>
      </c>
      <c r="F343" s="7">
        <v>226</v>
      </c>
      <c r="G343" s="49" t="s">
        <v>0</v>
      </c>
      <c r="H343" s="65">
        <f>H344</f>
        <v>405206</v>
      </c>
      <c r="I343" s="65">
        <f>I344</f>
        <v>0</v>
      </c>
      <c r="J343" s="65">
        <f t="shared" ref="J343:M343" si="130">J344</f>
        <v>-202206</v>
      </c>
      <c r="K343" s="65">
        <f t="shared" si="130"/>
        <v>0</v>
      </c>
      <c r="L343" s="65">
        <f t="shared" si="130"/>
        <v>0</v>
      </c>
      <c r="M343" s="65">
        <f t="shared" si="130"/>
        <v>203000</v>
      </c>
    </row>
    <row r="344" spans="1:13" ht="43.5" customHeight="1">
      <c r="A344" s="34" t="s">
        <v>356</v>
      </c>
      <c r="B344" s="13" t="s">
        <v>187</v>
      </c>
      <c r="C344" s="13" t="s">
        <v>32</v>
      </c>
      <c r="D344" s="78">
        <v>2320010060</v>
      </c>
      <c r="E344" s="13" t="s">
        <v>40</v>
      </c>
      <c r="F344" s="7">
        <v>226</v>
      </c>
      <c r="G344" s="49">
        <v>1140</v>
      </c>
      <c r="H344" s="65">
        <f>203000+202206</f>
        <v>405206</v>
      </c>
      <c r="I344" s="65"/>
      <c r="J344" s="65">
        <v>-202206</v>
      </c>
      <c r="K344" s="65"/>
      <c r="L344" s="65"/>
      <c r="M344" s="65">
        <f>H344+I344+J344+K344+L344</f>
        <v>203000</v>
      </c>
    </row>
    <row r="345" spans="1:13" ht="28.9" customHeight="1">
      <c r="A345" s="11" t="s">
        <v>201</v>
      </c>
      <c r="B345" s="12" t="s">
        <v>187</v>
      </c>
      <c r="C345" s="12" t="s">
        <v>32</v>
      </c>
      <c r="D345" s="77">
        <v>2320010090</v>
      </c>
      <c r="E345" s="12" t="s">
        <v>0</v>
      </c>
      <c r="F345" s="12" t="s">
        <v>0</v>
      </c>
      <c r="G345" s="52" t="s">
        <v>0</v>
      </c>
      <c r="H345" s="64">
        <v>21759109</v>
      </c>
      <c r="I345" s="64">
        <f t="shared" ref="I345:L345" si="131">I346+I359</f>
        <v>0</v>
      </c>
      <c r="J345" s="64">
        <f t="shared" si="131"/>
        <v>0</v>
      </c>
      <c r="K345" s="64">
        <f t="shared" si="131"/>
        <v>-342550</v>
      </c>
      <c r="L345" s="64">
        <f t="shared" si="131"/>
        <v>0</v>
      </c>
      <c r="M345" s="64">
        <f>M346+M359</f>
        <v>21416559</v>
      </c>
    </row>
    <row r="346" spans="1:13" ht="43.35" customHeight="1">
      <c r="A346" s="10" t="s">
        <v>35</v>
      </c>
      <c r="B346" s="6" t="s">
        <v>187</v>
      </c>
      <c r="C346" s="6" t="s">
        <v>32</v>
      </c>
      <c r="D346" s="19">
        <v>2320010090</v>
      </c>
      <c r="E346" s="6" t="s">
        <v>36</v>
      </c>
      <c r="F346" s="6" t="s">
        <v>0</v>
      </c>
      <c r="G346" s="51" t="s">
        <v>0</v>
      </c>
      <c r="H346" s="63">
        <v>16347456</v>
      </c>
      <c r="I346" s="63">
        <f t="shared" ref="I346:M347" si="132">I347</f>
        <v>0</v>
      </c>
      <c r="J346" s="63">
        <f t="shared" si="132"/>
        <v>0</v>
      </c>
      <c r="K346" s="63">
        <f t="shared" si="132"/>
        <v>-342550</v>
      </c>
      <c r="L346" s="63">
        <f t="shared" si="132"/>
        <v>0</v>
      </c>
      <c r="M346" s="63">
        <f t="shared" si="132"/>
        <v>16004906</v>
      </c>
    </row>
    <row r="347" spans="1:13" ht="43.35" customHeight="1">
      <c r="A347" s="10" t="s">
        <v>37</v>
      </c>
      <c r="B347" s="6" t="s">
        <v>187</v>
      </c>
      <c r="C347" s="6" t="s">
        <v>32</v>
      </c>
      <c r="D347" s="19">
        <v>2320010090</v>
      </c>
      <c r="E347" s="6" t="s">
        <v>38</v>
      </c>
      <c r="F347" s="6" t="s">
        <v>0</v>
      </c>
      <c r="G347" s="51" t="s">
        <v>0</v>
      </c>
      <c r="H347" s="63">
        <v>16347456</v>
      </c>
      <c r="I347" s="63">
        <f t="shared" si="132"/>
        <v>0</v>
      </c>
      <c r="J347" s="63">
        <f t="shared" si="132"/>
        <v>0</v>
      </c>
      <c r="K347" s="63">
        <f t="shared" si="132"/>
        <v>-342550</v>
      </c>
      <c r="L347" s="63">
        <f t="shared" si="132"/>
        <v>0</v>
      </c>
      <c r="M347" s="63">
        <f t="shared" si="132"/>
        <v>16004906</v>
      </c>
    </row>
    <row r="348" spans="1:13" ht="43.35" customHeight="1">
      <c r="A348" s="5" t="s">
        <v>39</v>
      </c>
      <c r="B348" s="6" t="s">
        <v>187</v>
      </c>
      <c r="C348" s="6" t="s">
        <v>32</v>
      </c>
      <c r="D348" s="19">
        <v>2320010090</v>
      </c>
      <c r="E348" s="6" t="s">
        <v>40</v>
      </c>
      <c r="F348" s="6" t="s">
        <v>0</v>
      </c>
      <c r="G348" s="51" t="s">
        <v>0</v>
      </c>
      <c r="H348" s="63">
        <v>16347456</v>
      </c>
      <c r="I348" s="63">
        <f>I349+I351+I356+I354</f>
        <v>0</v>
      </c>
      <c r="J348" s="63">
        <f>J349+J351+J356+J354</f>
        <v>0</v>
      </c>
      <c r="K348" s="63">
        <f t="shared" ref="K348:M348" si="133">K349+K351+K356+K354</f>
        <v>-342550</v>
      </c>
      <c r="L348" s="63">
        <f t="shared" si="133"/>
        <v>0</v>
      </c>
      <c r="M348" s="63">
        <f t="shared" si="133"/>
        <v>16004906</v>
      </c>
    </row>
    <row r="349" spans="1:13" ht="14.45" customHeight="1">
      <c r="A349" s="7" t="s">
        <v>72</v>
      </c>
      <c r="B349" s="13" t="s">
        <v>187</v>
      </c>
      <c r="C349" s="13" t="s">
        <v>32</v>
      </c>
      <c r="D349" s="78">
        <v>2320010090</v>
      </c>
      <c r="E349" s="13" t="s">
        <v>40</v>
      </c>
      <c r="F349" s="7" t="s">
        <v>73</v>
      </c>
      <c r="G349" s="49" t="s">
        <v>0</v>
      </c>
      <c r="H349" s="65">
        <f>H350</f>
        <v>12058896</v>
      </c>
      <c r="I349" s="65">
        <f t="shared" ref="I349:L349" si="134">I350</f>
        <v>0</v>
      </c>
      <c r="J349" s="65">
        <f t="shared" si="134"/>
        <v>0</v>
      </c>
      <c r="K349" s="65">
        <f t="shared" si="134"/>
        <v>-342550</v>
      </c>
      <c r="L349" s="65">
        <f t="shared" si="134"/>
        <v>0</v>
      </c>
      <c r="M349" s="65">
        <f>M350</f>
        <v>11716346</v>
      </c>
    </row>
    <row r="350" spans="1:13" ht="87" customHeight="1">
      <c r="A350" s="34" t="s">
        <v>268</v>
      </c>
      <c r="B350" s="13" t="s">
        <v>187</v>
      </c>
      <c r="C350" s="13" t="s">
        <v>32</v>
      </c>
      <c r="D350" s="78">
        <v>2320010090</v>
      </c>
      <c r="E350" s="13" t="s">
        <v>40</v>
      </c>
      <c r="F350" s="7" t="s">
        <v>73</v>
      </c>
      <c r="G350" s="49">
        <v>1105</v>
      </c>
      <c r="H350" s="65">
        <f>12258896+7179776-7379776</f>
        <v>12058896</v>
      </c>
      <c r="I350" s="65"/>
      <c r="J350" s="65"/>
      <c r="K350" s="65">
        <v>-342550</v>
      </c>
      <c r="L350" s="65"/>
      <c r="M350" s="65">
        <f>H350+I350+J350+K350+L350</f>
        <v>11716346</v>
      </c>
    </row>
    <row r="351" spans="1:13" ht="28.9" customHeight="1">
      <c r="A351" s="7" t="s">
        <v>54</v>
      </c>
      <c r="B351" s="13" t="s">
        <v>187</v>
      </c>
      <c r="C351" s="13" t="s">
        <v>32</v>
      </c>
      <c r="D351" s="78">
        <v>2320010090</v>
      </c>
      <c r="E351" s="13" t="s">
        <v>40</v>
      </c>
      <c r="F351" s="7">
        <v>226</v>
      </c>
      <c r="G351" s="49"/>
      <c r="H351" s="65">
        <f t="shared" ref="H351" si="135">H353+H352</f>
        <v>2520000</v>
      </c>
      <c r="I351" s="65">
        <f t="shared" ref="I351" si="136">I353</f>
        <v>0</v>
      </c>
      <c r="J351" s="65">
        <f>J353+J352</f>
        <v>0</v>
      </c>
      <c r="K351" s="65">
        <f t="shared" ref="K351:M351" si="137">K353+K352</f>
        <v>0</v>
      </c>
      <c r="L351" s="65">
        <f t="shared" si="137"/>
        <v>0</v>
      </c>
      <c r="M351" s="65">
        <f t="shared" si="137"/>
        <v>2520000</v>
      </c>
    </row>
    <row r="352" spans="1:13" ht="28.9" customHeight="1">
      <c r="A352" s="7" t="s">
        <v>104</v>
      </c>
      <c r="B352" s="13" t="s">
        <v>187</v>
      </c>
      <c r="C352" s="13" t="s">
        <v>32</v>
      </c>
      <c r="D352" s="78">
        <v>2320010090</v>
      </c>
      <c r="E352" s="13" t="s">
        <v>40</v>
      </c>
      <c r="F352" s="7">
        <v>226</v>
      </c>
      <c r="G352" s="49">
        <v>1130</v>
      </c>
      <c r="H352" s="65">
        <v>158000</v>
      </c>
      <c r="I352" s="65"/>
      <c r="J352" s="65"/>
      <c r="K352" s="65"/>
      <c r="L352" s="65"/>
      <c r="M352" s="65">
        <f>H352+I352+J352+K352+L352</f>
        <v>158000</v>
      </c>
    </row>
    <row r="353" spans="1:13" ht="28.9" customHeight="1">
      <c r="A353" s="7" t="s">
        <v>104</v>
      </c>
      <c r="B353" s="13" t="s">
        <v>187</v>
      </c>
      <c r="C353" s="13" t="s">
        <v>32</v>
      </c>
      <c r="D353" s="78">
        <v>2320010090</v>
      </c>
      <c r="E353" s="13" t="s">
        <v>40</v>
      </c>
      <c r="F353" s="7">
        <v>226</v>
      </c>
      <c r="G353" s="49">
        <v>1140</v>
      </c>
      <c r="H353" s="65">
        <f>3660000-1298000</f>
        <v>2362000</v>
      </c>
      <c r="I353" s="65">
        <v>0</v>
      </c>
      <c r="J353" s="65"/>
      <c r="K353" s="65"/>
      <c r="L353" s="65"/>
      <c r="M353" s="65">
        <f>H353+I353+J353+K353+L353</f>
        <v>2362000</v>
      </c>
    </row>
    <row r="354" spans="1:13" ht="28.9" customHeight="1">
      <c r="A354" s="34" t="s">
        <v>354</v>
      </c>
      <c r="B354" s="13" t="s">
        <v>187</v>
      </c>
      <c r="C354" s="13" t="s">
        <v>32</v>
      </c>
      <c r="D354" s="78">
        <v>2320010090</v>
      </c>
      <c r="E354" s="13" t="s">
        <v>40</v>
      </c>
      <c r="F354" s="7">
        <v>310</v>
      </c>
      <c r="G354" s="49"/>
      <c r="H354" s="65">
        <f>H355</f>
        <v>900000</v>
      </c>
      <c r="I354" s="65">
        <f>I355</f>
        <v>0</v>
      </c>
      <c r="J354" s="65">
        <f t="shared" ref="J354:M354" si="138">J355</f>
        <v>0</v>
      </c>
      <c r="K354" s="65">
        <f t="shared" si="138"/>
        <v>0</v>
      </c>
      <c r="L354" s="65">
        <f t="shared" si="138"/>
        <v>0</v>
      </c>
      <c r="M354" s="65">
        <f t="shared" si="138"/>
        <v>900000</v>
      </c>
    </row>
    <row r="355" spans="1:13" ht="28.9" customHeight="1">
      <c r="A355" s="34" t="s">
        <v>269</v>
      </c>
      <c r="B355" s="13" t="s">
        <v>187</v>
      </c>
      <c r="C355" s="13" t="s">
        <v>32</v>
      </c>
      <c r="D355" s="78">
        <v>2320010090</v>
      </c>
      <c r="E355" s="13" t="s">
        <v>40</v>
      </c>
      <c r="F355" s="7">
        <v>310</v>
      </c>
      <c r="G355" s="49">
        <v>1116</v>
      </c>
      <c r="H355" s="65">
        <f>100000+800000</f>
        <v>900000</v>
      </c>
      <c r="I355" s="65"/>
      <c r="J355" s="65"/>
      <c r="K355" s="65"/>
      <c r="L355" s="65"/>
      <c r="M355" s="65">
        <f>H355+I355+J355+K355+L355</f>
        <v>900000</v>
      </c>
    </row>
    <row r="356" spans="1:13" ht="28.9" customHeight="1">
      <c r="A356" s="7" t="s">
        <v>45</v>
      </c>
      <c r="B356" s="13" t="s">
        <v>187</v>
      </c>
      <c r="C356" s="13" t="s">
        <v>32</v>
      </c>
      <c r="D356" s="78">
        <v>2320010090</v>
      </c>
      <c r="E356" s="13" t="s">
        <v>40</v>
      </c>
      <c r="F356" s="7">
        <v>340</v>
      </c>
      <c r="G356" s="49"/>
      <c r="H356" s="65">
        <f>328560+540000</f>
        <v>868560</v>
      </c>
      <c r="I356" s="65">
        <f>I358+I357</f>
        <v>0</v>
      </c>
      <c r="J356" s="65">
        <f t="shared" ref="J356:M356" si="139">J358+J357</f>
        <v>0</v>
      </c>
      <c r="K356" s="65">
        <f t="shared" si="139"/>
        <v>0</v>
      </c>
      <c r="L356" s="65">
        <f t="shared" si="139"/>
        <v>0</v>
      </c>
      <c r="M356" s="65">
        <f t="shared" si="139"/>
        <v>868560</v>
      </c>
    </row>
    <row r="357" spans="1:13" ht="28.9" customHeight="1">
      <c r="A357" s="34" t="s">
        <v>358</v>
      </c>
      <c r="B357" s="13" t="s">
        <v>187</v>
      </c>
      <c r="C357" s="13" t="s">
        <v>32</v>
      </c>
      <c r="D357" s="78">
        <v>2320010090</v>
      </c>
      <c r="E357" s="13" t="s">
        <v>40</v>
      </c>
      <c r="F357" s="7">
        <v>340</v>
      </c>
      <c r="G357" s="49">
        <v>1112</v>
      </c>
      <c r="H357" s="65">
        <v>88560</v>
      </c>
      <c r="I357" s="65"/>
      <c r="J357" s="65"/>
      <c r="K357" s="65"/>
      <c r="L357" s="65"/>
      <c r="M357" s="65">
        <f>H357+I357+J357+K357+L357</f>
        <v>88560</v>
      </c>
    </row>
    <row r="358" spans="1:13" ht="51.75" customHeight="1">
      <c r="A358" s="34" t="s">
        <v>353</v>
      </c>
      <c r="B358" s="13" t="s">
        <v>187</v>
      </c>
      <c r="C358" s="13" t="s">
        <v>32</v>
      </c>
      <c r="D358" s="78">
        <v>2320010090</v>
      </c>
      <c r="E358" s="13" t="s">
        <v>40</v>
      </c>
      <c r="F358" s="7">
        <v>340</v>
      </c>
      <c r="G358" s="49">
        <v>1123</v>
      </c>
      <c r="H358" s="65">
        <f>240000+540000</f>
        <v>780000</v>
      </c>
      <c r="I358" s="65"/>
      <c r="J358" s="65"/>
      <c r="K358" s="65"/>
      <c r="L358" s="65"/>
      <c r="M358" s="65">
        <f>H358+I358+J358+K358+L358</f>
        <v>780000</v>
      </c>
    </row>
    <row r="359" spans="1:13" ht="43.35" customHeight="1">
      <c r="A359" s="10" t="s">
        <v>165</v>
      </c>
      <c r="B359" s="6" t="s">
        <v>187</v>
      </c>
      <c r="C359" s="6" t="s">
        <v>32</v>
      </c>
      <c r="D359" s="19">
        <v>2320010090</v>
      </c>
      <c r="E359" s="6">
        <v>800</v>
      </c>
      <c r="F359" s="6" t="s">
        <v>0</v>
      </c>
      <c r="G359" s="51" t="s">
        <v>0</v>
      </c>
      <c r="H359" s="63">
        <v>5411653</v>
      </c>
      <c r="I359" s="63">
        <f t="shared" ref="I359:M359" si="140">I360</f>
        <v>0</v>
      </c>
      <c r="J359" s="63">
        <f t="shared" si="140"/>
        <v>0</v>
      </c>
      <c r="K359" s="63">
        <f t="shared" si="140"/>
        <v>0</v>
      </c>
      <c r="L359" s="63">
        <f t="shared" si="140"/>
        <v>0</v>
      </c>
      <c r="M359" s="63">
        <f t="shared" si="140"/>
        <v>5411653</v>
      </c>
    </row>
    <row r="360" spans="1:13" ht="57.6" customHeight="1">
      <c r="A360" s="5" t="s">
        <v>166</v>
      </c>
      <c r="B360" s="6" t="s">
        <v>187</v>
      </c>
      <c r="C360" s="6" t="s">
        <v>32</v>
      </c>
      <c r="D360" s="19">
        <v>2320010090</v>
      </c>
      <c r="E360" s="6">
        <v>810</v>
      </c>
      <c r="F360" s="6" t="s">
        <v>0</v>
      </c>
      <c r="G360" s="51" t="s">
        <v>0</v>
      </c>
      <c r="H360" s="63">
        <v>5411653</v>
      </c>
      <c r="I360" s="63">
        <f>I361+I368</f>
        <v>0</v>
      </c>
      <c r="J360" s="63">
        <f t="shared" ref="J360:M360" si="141">J361+J368</f>
        <v>0</v>
      </c>
      <c r="K360" s="63">
        <f t="shared" si="141"/>
        <v>0</v>
      </c>
      <c r="L360" s="63">
        <f t="shared" si="141"/>
        <v>0</v>
      </c>
      <c r="M360" s="63">
        <f t="shared" si="141"/>
        <v>5411653</v>
      </c>
    </row>
    <row r="361" spans="1:13" ht="48" customHeight="1">
      <c r="A361" s="7" t="s">
        <v>167</v>
      </c>
      <c r="B361" s="13" t="s">
        <v>187</v>
      </c>
      <c r="C361" s="13" t="s">
        <v>32</v>
      </c>
      <c r="D361" s="78">
        <v>2320010090</v>
      </c>
      <c r="E361" s="13">
        <v>812</v>
      </c>
      <c r="F361" s="13" t="s">
        <v>168</v>
      </c>
      <c r="G361" s="54" t="s">
        <v>0</v>
      </c>
      <c r="H361" s="65">
        <v>1000000</v>
      </c>
      <c r="I361" s="65"/>
      <c r="J361" s="65"/>
      <c r="K361" s="65"/>
      <c r="L361" s="65"/>
      <c r="M361" s="65">
        <f>H361+I361+J361+K361+L361</f>
        <v>1000000</v>
      </c>
    </row>
    <row r="362" spans="1:13" ht="72.599999999999994" hidden="1" customHeight="1">
      <c r="A362" s="11" t="s">
        <v>202</v>
      </c>
      <c r="B362" s="12" t="s">
        <v>187</v>
      </c>
      <c r="C362" s="12" t="s">
        <v>32</v>
      </c>
      <c r="D362" s="77" t="s">
        <v>203</v>
      </c>
      <c r="E362" s="12" t="s">
        <v>0</v>
      </c>
      <c r="F362" s="12" t="s">
        <v>0</v>
      </c>
      <c r="G362" s="52" t="s">
        <v>0</v>
      </c>
      <c r="H362" s="64">
        <v>0</v>
      </c>
      <c r="I362" s="64"/>
      <c r="J362" s="64"/>
      <c r="K362" s="64"/>
      <c r="L362" s="64">
        <f t="shared" ref="L362:L366" si="142">L363</f>
        <v>0</v>
      </c>
      <c r="M362" s="65">
        <f t="shared" ref="M362:M368" si="143">H362+I362+J362+K362+L362</f>
        <v>0</v>
      </c>
    </row>
    <row r="363" spans="1:13" ht="43.35" hidden="1" customHeight="1">
      <c r="A363" s="10" t="s">
        <v>35</v>
      </c>
      <c r="B363" s="6" t="s">
        <v>187</v>
      </c>
      <c r="C363" s="6" t="s">
        <v>32</v>
      </c>
      <c r="D363" s="19" t="s">
        <v>203</v>
      </c>
      <c r="E363" s="6" t="s">
        <v>36</v>
      </c>
      <c r="F363" s="6" t="s">
        <v>0</v>
      </c>
      <c r="G363" s="51" t="s">
        <v>0</v>
      </c>
      <c r="H363" s="63">
        <v>0</v>
      </c>
      <c r="I363" s="63"/>
      <c r="J363" s="63"/>
      <c r="K363" s="63"/>
      <c r="L363" s="63">
        <f t="shared" si="142"/>
        <v>0</v>
      </c>
      <c r="M363" s="65">
        <f t="shared" si="143"/>
        <v>0</v>
      </c>
    </row>
    <row r="364" spans="1:13" ht="43.35" hidden="1" customHeight="1">
      <c r="A364" s="10" t="s">
        <v>37</v>
      </c>
      <c r="B364" s="6" t="s">
        <v>187</v>
      </c>
      <c r="C364" s="6" t="s">
        <v>32</v>
      </c>
      <c r="D364" s="19" t="s">
        <v>203</v>
      </c>
      <c r="E364" s="6" t="s">
        <v>38</v>
      </c>
      <c r="F364" s="6" t="s">
        <v>0</v>
      </c>
      <c r="G364" s="51" t="s">
        <v>0</v>
      </c>
      <c r="H364" s="63">
        <v>0</v>
      </c>
      <c r="I364" s="63"/>
      <c r="J364" s="63"/>
      <c r="K364" s="63"/>
      <c r="L364" s="63">
        <f t="shared" si="142"/>
        <v>0</v>
      </c>
      <c r="M364" s="65">
        <f t="shared" si="143"/>
        <v>0</v>
      </c>
    </row>
    <row r="365" spans="1:13" ht="43.35" hidden="1" customHeight="1">
      <c r="A365" s="5" t="s">
        <v>39</v>
      </c>
      <c r="B365" s="6" t="s">
        <v>187</v>
      </c>
      <c r="C365" s="6" t="s">
        <v>32</v>
      </c>
      <c r="D365" s="19" t="s">
        <v>203</v>
      </c>
      <c r="E365" s="6" t="s">
        <v>40</v>
      </c>
      <c r="F365" s="6" t="s">
        <v>0</v>
      </c>
      <c r="G365" s="51" t="s">
        <v>0</v>
      </c>
      <c r="H365" s="63">
        <v>0</v>
      </c>
      <c r="I365" s="63"/>
      <c r="J365" s="63"/>
      <c r="K365" s="63"/>
      <c r="L365" s="63">
        <f t="shared" si="142"/>
        <v>0</v>
      </c>
      <c r="M365" s="65">
        <f t="shared" si="143"/>
        <v>0</v>
      </c>
    </row>
    <row r="366" spans="1:13" ht="14.45" hidden="1" customHeight="1">
      <c r="A366" s="7" t="s">
        <v>72</v>
      </c>
      <c r="B366" s="13" t="s">
        <v>187</v>
      </c>
      <c r="C366" s="13" t="s">
        <v>32</v>
      </c>
      <c r="D366" s="78" t="s">
        <v>203</v>
      </c>
      <c r="E366" s="13" t="s">
        <v>40</v>
      </c>
      <c r="F366" s="13" t="s">
        <v>73</v>
      </c>
      <c r="G366" s="54" t="s">
        <v>0</v>
      </c>
      <c r="H366" s="65">
        <v>0</v>
      </c>
      <c r="I366" s="65"/>
      <c r="J366" s="65"/>
      <c r="K366" s="65"/>
      <c r="L366" s="65">
        <f t="shared" si="142"/>
        <v>0</v>
      </c>
      <c r="M366" s="65">
        <f t="shared" si="143"/>
        <v>0</v>
      </c>
    </row>
    <row r="367" spans="1:13" ht="28.9" hidden="1" customHeight="1">
      <c r="A367" s="7" t="s">
        <v>172</v>
      </c>
      <c r="B367" s="13" t="s">
        <v>187</v>
      </c>
      <c r="C367" s="13" t="s">
        <v>32</v>
      </c>
      <c r="D367" s="78" t="s">
        <v>203</v>
      </c>
      <c r="E367" s="13" t="s">
        <v>40</v>
      </c>
      <c r="F367" s="13" t="s">
        <v>73</v>
      </c>
      <c r="G367" s="54" t="s">
        <v>173</v>
      </c>
      <c r="H367" s="65">
        <v>0</v>
      </c>
      <c r="I367" s="65"/>
      <c r="J367" s="65"/>
      <c r="K367" s="65"/>
      <c r="L367" s="65"/>
      <c r="M367" s="65">
        <f t="shared" si="143"/>
        <v>0</v>
      </c>
    </row>
    <row r="368" spans="1:13" ht="28.9" customHeight="1">
      <c r="A368" s="7" t="s">
        <v>167</v>
      </c>
      <c r="B368" s="13" t="s">
        <v>187</v>
      </c>
      <c r="C368" s="13" t="s">
        <v>32</v>
      </c>
      <c r="D368" s="78">
        <v>2320010090</v>
      </c>
      <c r="E368" s="13">
        <v>814</v>
      </c>
      <c r="F368" s="13">
        <v>241</v>
      </c>
      <c r="G368" s="54"/>
      <c r="H368" s="65">
        <v>4411653</v>
      </c>
      <c r="I368" s="65"/>
      <c r="J368" s="65"/>
      <c r="K368" s="65"/>
      <c r="L368" s="65"/>
      <c r="M368" s="65">
        <f t="shared" si="143"/>
        <v>4411653</v>
      </c>
    </row>
    <row r="369" spans="1:13" ht="72.599999999999994" customHeight="1">
      <c r="A369" s="11" t="s">
        <v>359</v>
      </c>
      <c r="B369" s="12" t="s">
        <v>187</v>
      </c>
      <c r="C369" s="12" t="s">
        <v>32</v>
      </c>
      <c r="D369" s="77" t="s">
        <v>323</v>
      </c>
      <c r="E369" s="12" t="s">
        <v>0</v>
      </c>
      <c r="F369" s="12" t="s">
        <v>0</v>
      </c>
      <c r="G369" s="52" t="s">
        <v>0</v>
      </c>
      <c r="H369" s="64">
        <v>4500000</v>
      </c>
      <c r="I369" s="64">
        <f t="shared" ref="I369:M373" si="144">I370</f>
        <v>0</v>
      </c>
      <c r="J369" s="64">
        <f t="shared" si="144"/>
        <v>0</v>
      </c>
      <c r="K369" s="64">
        <f t="shared" si="144"/>
        <v>0</v>
      </c>
      <c r="L369" s="64">
        <f t="shared" si="144"/>
        <v>0</v>
      </c>
      <c r="M369" s="64">
        <f t="shared" si="144"/>
        <v>4500000</v>
      </c>
    </row>
    <row r="370" spans="1:13" ht="43.35" customHeight="1">
      <c r="A370" s="10" t="s">
        <v>35</v>
      </c>
      <c r="B370" s="6" t="s">
        <v>187</v>
      </c>
      <c r="C370" s="6" t="s">
        <v>32</v>
      </c>
      <c r="D370" s="19" t="s">
        <v>323</v>
      </c>
      <c r="E370" s="6" t="s">
        <v>36</v>
      </c>
      <c r="F370" s="6" t="s">
        <v>0</v>
      </c>
      <c r="G370" s="51" t="s">
        <v>0</v>
      </c>
      <c r="H370" s="63">
        <v>4500000</v>
      </c>
      <c r="I370" s="63">
        <f t="shared" si="144"/>
        <v>0</v>
      </c>
      <c r="J370" s="63">
        <f t="shared" si="144"/>
        <v>0</v>
      </c>
      <c r="K370" s="63">
        <f t="shared" si="144"/>
        <v>0</v>
      </c>
      <c r="L370" s="63">
        <f t="shared" si="144"/>
        <v>0</v>
      </c>
      <c r="M370" s="63">
        <f t="shared" si="144"/>
        <v>4500000</v>
      </c>
    </row>
    <row r="371" spans="1:13" ht="43.35" customHeight="1">
      <c r="A371" s="10" t="s">
        <v>37</v>
      </c>
      <c r="B371" s="6" t="s">
        <v>187</v>
      </c>
      <c r="C371" s="6" t="s">
        <v>32</v>
      </c>
      <c r="D371" s="19" t="s">
        <v>323</v>
      </c>
      <c r="E371" s="6" t="s">
        <v>38</v>
      </c>
      <c r="F371" s="6" t="s">
        <v>0</v>
      </c>
      <c r="G371" s="51" t="s">
        <v>0</v>
      </c>
      <c r="H371" s="63">
        <v>4500000</v>
      </c>
      <c r="I371" s="63">
        <f t="shared" si="144"/>
        <v>0</v>
      </c>
      <c r="J371" s="63">
        <f t="shared" si="144"/>
        <v>0</v>
      </c>
      <c r="K371" s="63">
        <f t="shared" si="144"/>
        <v>0</v>
      </c>
      <c r="L371" s="63">
        <f t="shared" si="144"/>
        <v>0</v>
      </c>
      <c r="M371" s="63">
        <f t="shared" si="144"/>
        <v>4500000</v>
      </c>
    </row>
    <row r="372" spans="1:13" ht="43.35" customHeight="1">
      <c r="A372" s="5" t="s">
        <v>39</v>
      </c>
      <c r="B372" s="6" t="s">
        <v>187</v>
      </c>
      <c r="C372" s="6" t="s">
        <v>32</v>
      </c>
      <c r="D372" s="19" t="s">
        <v>323</v>
      </c>
      <c r="E372" s="6" t="s">
        <v>40</v>
      </c>
      <c r="F372" s="6" t="s">
        <v>0</v>
      </c>
      <c r="G372" s="51" t="s">
        <v>0</v>
      </c>
      <c r="H372" s="63">
        <v>4500000</v>
      </c>
      <c r="I372" s="63">
        <f>I373+I375+I376</f>
        <v>0</v>
      </c>
      <c r="J372" s="63">
        <f t="shared" ref="J372:M372" si="145">J373+J375+J376</f>
        <v>0</v>
      </c>
      <c r="K372" s="63">
        <f t="shared" si="145"/>
        <v>0</v>
      </c>
      <c r="L372" s="63">
        <f t="shared" si="145"/>
        <v>0</v>
      </c>
      <c r="M372" s="63">
        <f t="shared" si="145"/>
        <v>4500000</v>
      </c>
    </row>
    <row r="373" spans="1:13" ht="14.45" customHeight="1">
      <c r="A373" s="7" t="s">
        <v>72</v>
      </c>
      <c r="B373" s="13" t="s">
        <v>187</v>
      </c>
      <c r="C373" s="13" t="s">
        <v>32</v>
      </c>
      <c r="D373" s="29" t="s">
        <v>366</v>
      </c>
      <c r="E373" s="13" t="s">
        <v>40</v>
      </c>
      <c r="F373" s="7" t="s">
        <v>73</v>
      </c>
      <c r="G373" s="49" t="s">
        <v>0</v>
      </c>
      <c r="H373" s="65">
        <v>3640000</v>
      </c>
      <c r="I373" s="65">
        <f t="shared" si="144"/>
        <v>0</v>
      </c>
      <c r="J373" s="65">
        <f t="shared" si="144"/>
        <v>0</v>
      </c>
      <c r="K373" s="65">
        <f t="shared" si="144"/>
        <v>0</v>
      </c>
      <c r="L373" s="65">
        <f t="shared" si="144"/>
        <v>0</v>
      </c>
      <c r="M373" s="65">
        <f t="shared" si="144"/>
        <v>3640000</v>
      </c>
    </row>
    <row r="374" spans="1:13" ht="63" customHeight="1">
      <c r="A374" s="34" t="s">
        <v>74</v>
      </c>
      <c r="B374" s="13" t="s">
        <v>187</v>
      </c>
      <c r="C374" s="13" t="s">
        <v>32</v>
      </c>
      <c r="D374" s="29" t="s">
        <v>366</v>
      </c>
      <c r="E374" s="13" t="s">
        <v>40</v>
      </c>
      <c r="F374" s="7" t="s">
        <v>73</v>
      </c>
      <c r="G374" s="49">
        <v>1105</v>
      </c>
      <c r="H374" s="65">
        <v>3640000</v>
      </c>
      <c r="I374" s="65"/>
      <c r="J374" s="65"/>
      <c r="K374" s="65"/>
      <c r="L374" s="65"/>
      <c r="M374" s="65">
        <f>H374+I374+J374+K374+L374</f>
        <v>3640000</v>
      </c>
    </row>
    <row r="375" spans="1:13" ht="42.75" customHeight="1">
      <c r="A375" s="34" t="s">
        <v>347</v>
      </c>
      <c r="B375" s="13" t="s">
        <v>187</v>
      </c>
      <c r="C375" s="13" t="s">
        <v>32</v>
      </c>
      <c r="D375" s="78" t="s">
        <v>323</v>
      </c>
      <c r="E375" s="13" t="s">
        <v>40</v>
      </c>
      <c r="F375" s="7">
        <v>310</v>
      </c>
      <c r="G375" s="49">
        <v>1116</v>
      </c>
      <c r="H375" s="65">
        <f>300000+260000</f>
        <v>560000</v>
      </c>
      <c r="I375" s="65"/>
      <c r="J375" s="65"/>
      <c r="K375" s="65"/>
      <c r="L375" s="65"/>
      <c r="M375" s="65">
        <f>H375+I375+J375+K375+L375</f>
        <v>560000</v>
      </c>
    </row>
    <row r="376" spans="1:13" ht="40.5" customHeight="1">
      <c r="A376" s="34" t="s">
        <v>360</v>
      </c>
      <c r="B376" s="13" t="s">
        <v>187</v>
      </c>
      <c r="C376" s="13" t="s">
        <v>32</v>
      </c>
      <c r="D376" s="78" t="s">
        <v>323</v>
      </c>
      <c r="E376" s="13" t="s">
        <v>40</v>
      </c>
      <c r="F376" s="7">
        <v>340</v>
      </c>
      <c r="G376" s="49">
        <v>1123</v>
      </c>
      <c r="H376" s="65">
        <f>560000-260000</f>
        <v>300000</v>
      </c>
      <c r="I376" s="65"/>
      <c r="J376" s="65"/>
      <c r="K376" s="65"/>
      <c r="L376" s="65"/>
      <c r="M376" s="65">
        <f t="shared" ref="M376" si="146">H376+I376+J376+K376+L376</f>
        <v>300000</v>
      </c>
    </row>
    <row r="377" spans="1:13" ht="40.5" customHeight="1">
      <c r="A377" s="100" t="s">
        <v>367</v>
      </c>
      <c r="B377" s="6" t="s">
        <v>187</v>
      </c>
      <c r="C377" s="6" t="s">
        <v>32</v>
      </c>
      <c r="D377" s="19" t="s">
        <v>368</v>
      </c>
      <c r="E377" s="6" t="s">
        <v>40</v>
      </c>
      <c r="F377" s="5" t="s">
        <v>369</v>
      </c>
      <c r="G377" s="57">
        <v>1105</v>
      </c>
      <c r="H377" s="63">
        <v>4500000</v>
      </c>
      <c r="I377" s="63"/>
      <c r="J377" s="63"/>
      <c r="K377" s="63"/>
      <c r="L377" s="63"/>
      <c r="M377" s="63">
        <f>H377+J377+K377+L377</f>
        <v>4500000</v>
      </c>
    </row>
    <row r="378" spans="1:13" ht="28.9" customHeight="1">
      <c r="A378" s="10" t="s">
        <v>298</v>
      </c>
      <c r="B378" s="6" t="s">
        <v>187</v>
      </c>
      <c r="C378" s="6" t="s">
        <v>32</v>
      </c>
      <c r="D378" s="19" t="s">
        <v>324</v>
      </c>
      <c r="E378" s="6" t="s">
        <v>0</v>
      </c>
      <c r="F378" s="6" t="s">
        <v>0</v>
      </c>
      <c r="G378" s="51" t="s">
        <v>0</v>
      </c>
      <c r="H378" s="63">
        <v>1492186.04</v>
      </c>
      <c r="I378" s="63">
        <f t="shared" ref="I378:M382" si="147">I379</f>
        <v>0</v>
      </c>
      <c r="J378" s="63">
        <f t="shared" si="147"/>
        <v>0</v>
      </c>
      <c r="K378" s="63">
        <f t="shared" si="147"/>
        <v>0</v>
      </c>
      <c r="L378" s="63">
        <f t="shared" si="147"/>
        <v>0</v>
      </c>
      <c r="M378" s="63">
        <f t="shared" si="147"/>
        <v>1492186.04</v>
      </c>
    </row>
    <row r="379" spans="1:13" ht="57.6" customHeight="1">
      <c r="A379" s="10" t="s">
        <v>204</v>
      </c>
      <c r="B379" s="6" t="s">
        <v>187</v>
      </c>
      <c r="C379" s="6" t="s">
        <v>32</v>
      </c>
      <c r="D379" s="19" t="s">
        <v>324</v>
      </c>
      <c r="E379" s="6" t="s">
        <v>0</v>
      </c>
      <c r="F379" s="6" t="s">
        <v>0</v>
      </c>
      <c r="G379" s="51" t="s">
        <v>0</v>
      </c>
      <c r="H379" s="63">
        <v>1492186.04</v>
      </c>
      <c r="I379" s="63">
        <f t="shared" si="147"/>
        <v>0</v>
      </c>
      <c r="J379" s="63">
        <f t="shared" si="147"/>
        <v>0</v>
      </c>
      <c r="K379" s="63">
        <f t="shared" si="147"/>
        <v>0</v>
      </c>
      <c r="L379" s="63">
        <f t="shared" si="147"/>
        <v>0</v>
      </c>
      <c r="M379" s="63">
        <f t="shared" si="147"/>
        <v>1492186.04</v>
      </c>
    </row>
    <row r="380" spans="1:13" ht="57.6" customHeight="1">
      <c r="A380" s="11" t="s">
        <v>205</v>
      </c>
      <c r="B380" s="12" t="s">
        <v>187</v>
      </c>
      <c r="C380" s="12" t="s">
        <v>32</v>
      </c>
      <c r="D380" s="77">
        <v>2330010010</v>
      </c>
      <c r="E380" s="12" t="s">
        <v>0</v>
      </c>
      <c r="F380" s="12" t="s">
        <v>0</v>
      </c>
      <c r="G380" s="52" t="s">
        <v>0</v>
      </c>
      <c r="H380" s="64">
        <v>1492186.04</v>
      </c>
      <c r="I380" s="64">
        <f t="shared" si="147"/>
        <v>0</v>
      </c>
      <c r="J380" s="64">
        <f t="shared" si="147"/>
        <v>0</v>
      </c>
      <c r="K380" s="64">
        <f t="shared" si="147"/>
        <v>0</v>
      </c>
      <c r="L380" s="64">
        <f t="shared" si="147"/>
        <v>0</v>
      </c>
      <c r="M380" s="64">
        <f t="shared" si="147"/>
        <v>1492186.04</v>
      </c>
    </row>
    <row r="381" spans="1:13" ht="43.35" customHeight="1">
      <c r="A381" s="10" t="s">
        <v>35</v>
      </c>
      <c r="B381" s="6" t="s">
        <v>187</v>
      </c>
      <c r="C381" s="6" t="s">
        <v>32</v>
      </c>
      <c r="D381" s="19">
        <v>2330010010</v>
      </c>
      <c r="E381" s="6" t="s">
        <v>36</v>
      </c>
      <c r="F381" s="6" t="s">
        <v>0</v>
      </c>
      <c r="G381" s="51" t="s">
        <v>0</v>
      </c>
      <c r="H381" s="63">
        <v>1492186.04</v>
      </c>
      <c r="I381" s="63">
        <f t="shared" si="147"/>
        <v>0</v>
      </c>
      <c r="J381" s="63">
        <f t="shared" si="147"/>
        <v>0</v>
      </c>
      <c r="K381" s="63">
        <f t="shared" si="147"/>
        <v>0</v>
      </c>
      <c r="L381" s="63">
        <f t="shared" si="147"/>
        <v>0</v>
      </c>
      <c r="M381" s="63">
        <f t="shared" si="147"/>
        <v>1492186.04</v>
      </c>
    </row>
    <row r="382" spans="1:13" ht="43.35" customHeight="1">
      <c r="A382" s="10" t="s">
        <v>37</v>
      </c>
      <c r="B382" s="6" t="s">
        <v>187</v>
      </c>
      <c r="C382" s="6" t="s">
        <v>32</v>
      </c>
      <c r="D382" s="19">
        <v>2330010010</v>
      </c>
      <c r="E382" s="6" t="s">
        <v>38</v>
      </c>
      <c r="F382" s="6" t="s">
        <v>0</v>
      </c>
      <c r="G382" s="51" t="s">
        <v>0</v>
      </c>
      <c r="H382" s="63">
        <v>1492186.04</v>
      </c>
      <c r="I382" s="63">
        <f t="shared" si="147"/>
        <v>0</v>
      </c>
      <c r="J382" s="63">
        <f t="shared" si="147"/>
        <v>0</v>
      </c>
      <c r="K382" s="63">
        <f t="shared" si="147"/>
        <v>0</v>
      </c>
      <c r="L382" s="63">
        <f t="shared" si="147"/>
        <v>0</v>
      </c>
      <c r="M382" s="63">
        <f t="shared" si="147"/>
        <v>1492186.04</v>
      </c>
    </row>
    <row r="383" spans="1:13" ht="43.35" customHeight="1">
      <c r="A383" s="5" t="s">
        <v>39</v>
      </c>
      <c r="B383" s="6" t="s">
        <v>187</v>
      </c>
      <c r="C383" s="6" t="s">
        <v>32</v>
      </c>
      <c r="D383" s="19">
        <v>2330010010</v>
      </c>
      <c r="E383" s="6" t="s">
        <v>40</v>
      </c>
      <c r="F383" s="6" t="s">
        <v>0</v>
      </c>
      <c r="G383" s="51" t="s">
        <v>0</v>
      </c>
      <c r="H383" s="63">
        <v>1492186.04</v>
      </c>
      <c r="I383" s="63">
        <f>I385+I388+I390+I384</f>
        <v>0</v>
      </c>
      <c r="J383" s="63">
        <f t="shared" ref="J383:M383" si="148">J385+J388+J390+J384</f>
        <v>0</v>
      </c>
      <c r="K383" s="63">
        <f t="shared" si="148"/>
        <v>0</v>
      </c>
      <c r="L383" s="63">
        <f t="shared" si="148"/>
        <v>0</v>
      </c>
      <c r="M383" s="63">
        <f t="shared" si="148"/>
        <v>1492186.04</v>
      </c>
    </row>
    <row r="384" spans="1:13" ht="43.35" customHeight="1">
      <c r="A384" s="5"/>
      <c r="B384" s="13" t="s">
        <v>187</v>
      </c>
      <c r="C384" s="13" t="s">
        <v>32</v>
      </c>
      <c r="D384" s="78">
        <v>2330010010</v>
      </c>
      <c r="E384" s="13" t="s">
        <v>40</v>
      </c>
      <c r="F384" s="69">
        <v>224</v>
      </c>
      <c r="G384" s="51"/>
      <c r="H384" s="63">
        <v>13896.04</v>
      </c>
      <c r="I384" s="63"/>
      <c r="J384" s="63"/>
      <c r="K384" s="63"/>
      <c r="L384" s="66"/>
      <c r="M384" s="65">
        <f>H384+I384+J384+K384+L384</f>
        <v>13896.04</v>
      </c>
    </row>
    <row r="385" spans="1:13" ht="14.45" customHeight="1">
      <c r="A385" s="7" t="s">
        <v>54</v>
      </c>
      <c r="B385" s="13" t="s">
        <v>187</v>
      </c>
      <c r="C385" s="13" t="s">
        <v>32</v>
      </c>
      <c r="D385" s="78">
        <v>2330010010</v>
      </c>
      <c r="E385" s="13" t="s">
        <v>40</v>
      </c>
      <c r="F385" s="7" t="s">
        <v>55</v>
      </c>
      <c r="G385" s="49" t="s">
        <v>0</v>
      </c>
      <c r="H385" s="65">
        <v>1345290</v>
      </c>
      <c r="I385" s="65">
        <f>I386+I387</f>
        <v>0</v>
      </c>
      <c r="J385" s="65">
        <f t="shared" ref="J385:M385" si="149">J386+J387</f>
        <v>0</v>
      </c>
      <c r="K385" s="65">
        <f t="shared" si="149"/>
        <v>0</v>
      </c>
      <c r="L385" s="65">
        <f t="shared" si="149"/>
        <v>0</v>
      </c>
      <c r="M385" s="65">
        <f t="shared" si="149"/>
        <v>1345290</v>
      </c>
    </row>
    <row r="386" spans="1:13" ht="42.75" customHeight="1">
      <c r="A386" s="34" t="s">
        <v>355</v>
      </c>
      <c r="B386" s="13" t="s">
        <v>187</v>
      </c>
      <c r="C386" s="13" t="s">
        <v>32</v>
      </c>
      <c r="D386" s="78">
        <v>2330010010</v>
      </c>
      <c r="E386" s="13" t="s">
        <v>40</v>
      </c>
      <c r="F386" s="7" t="s">
        <v>55</v>
      </c>
      <c r="G386" s="54">
        <v>1130</v>
      </c>
      <c r="H386" s="65">
        <v>345000</v>
      </c>
      <c r="I386" s="65"/>
      <c r="J386" s="65"/>
      <c r="K386" s="65"/>
      <c r="L386" s="65"/>
      <c r="M386" s="65">
        <f>H386+I386+J386+K386+L386</f>
        <v>345000</v>
      </c>
    </row>
    <row r="387" spans="1:13" ht="46.5" customHeight="1">
      <c r="A387" s="7" t="s">
        <v>104</v>
      </c>
      <c r="B387" s="13" t="s">
        <v>187</v>
      </c>
      <c r="C387" s="13" t="s">
        <v>32</v>
      </c>
      <c r="D387" s="78">
        <v>2330010010</v>
      </c>
      <c r="E387" s="13" t="s">
        <v>40</v>
      </c>
      <c r="F387" s="7" t="s">
        <v>55</v>
      </c>
      <c r="G387" s="54" t="s">
        <v>105</v>
      </c>
      <c r="H387" s="65">
        <v>1000290</v>
      </c>
      <c r="I387" s="65"/>
      <c r="J387" s="65"/>
      <c r="K387" s="65"/>
      <c r="L387" s="65"/>
      <c r="M387" s="65">
        <f>H387+I387+J387+K387+L387</f>
        <v>1000290</v>
      </c>
    </row>
    <row r="388" spans="1:13" ht="14.45" customHeight="1">
      <c r="A388" s="7" t="s">
        <v>78</v>
      </c>
      <c r="B388" s="13" t="s">
        <v>187</v>
      </c>
      <c r="C388" s="13" t="s">
        <v>32</v>
      </c>
      <c r="D388" s="78">
        <v>2330010010</v>
      </c>
      <c r="E388" s="13" t="s">
        <v>40</v>
      </c>
      <c r="F388" s="7" t="s">
        <v>79</v>
      </c>
      <c r="G388" s="49" t="s">
        <v>0</v>
      </c>
      <c r="H388" s="65">
        <v>0</v>
      </c>
      <c r="I388" s="65">
        <f t="shared" ref="I388:L388" si="150">I389</f>
        <v>0</v>
      </c>
      <c r="J388" s="65">
        <f t="shared" si="150"/>
        <v>0</v>
      </c>
      <c r="K388" s="65">
        <f t="shared" si="150"/>
        <v>0</v>
      </c>
      <c r="L388" s="65">
        <f t="shared" si="150"/>
        <v>0</v>
      </c>
      <c r="M388" s="65">
        <f>M389</f>
        <v>0</v>
      </c>
    </row>
    <row r="389" spans="1:13" ht="28.9" customHeight="1">
      <c r="A389" s="7" t="s">
        <v>80</v>
      </c>
      <c r="B389" s="13" t="s">
        <v>187</v>
      </c>
      <c r="C389" s="13" t="s">
        <v>32</v>
      </c>
      <c r="D389" s="78">
        <v>2330010010</v>
      </c>
      <c r="E389" s="13" t="s">
        <v>40</v>
      </c>
      <c r="F389" s="7" t="s">
        <v>79</v>
      </c>
      <c r="G389" s="49" t="s">
        <v>81</v>
      </c>
      <c r="H389" s="65">
        <v>0</v>
      </c>
      <c r="I389" s="65"/>
      <c r="J389" s="65"/>
      <c r="K389" s="65"/>
      <c r="L389" s="65"/>
      <c r="M389" s="65">
        <f>H389+I389+J389+K389+L389</f>
        <v>0</v>
      </c>
    </row>
    <row r="390" spans="1:13" ht="24.75" customHeight="1">
      <c r="A390" s="34" t="s">
        <v>288</v>
      </c>
      <c r="B390" s="13" t="s">
        <v>187</v>
      </c>
      <c r="C390" s="13" t="s">
        <v>32</v>
      </c>
      <c r="D390" s="78">
        <v>2330010010</v>
      </c>
      <c r="E390" s="13" t="s">
        <v>40</v>
      </c>
      <c r="F390" s="69">
        <v>340</v>
      </c>
      <c r="G390" s="49"/>
      <c r="H390" s="65">
        <v>133000</v>
      </c>
      <c r="I390" s="65">
        <f t="shared" ref="I390:L390" si="151">I391</f>
        <v>0</v>
      </c>
      <c r="J390" s="65">
        <f t="shared" si="151"/>
        <v>0</v>
      </c>
      <c r="K390" s="65">
        <f t="shared" si="151"/>
        <v>0</v>
      </c>
      <c r="L390" s="65">
        <f t="shared" si="151"/>
        <v>0</v>
      </c>
      <c r="M390" s="65">
        <f>M391</f>
        <v>133000</v>
      </c>
    </row>
    <row r="391" spans="1:13" ht="23.25" customHeight="1">
      <c r="A391" s="34" t="s">
        <v>82</v>
      </c>
      <c r="B391" s="13" t="s">
        <v>187</v>
      </c>
      <c r="C391" s="13" t="s">
        <v>32</v>
      </c>
      <c r="D391" s="78">
        <v>2330010010</v>
      </c>
      <c r="E391" s="13" t="s">
        <v>40</v>
      </c>
      <c r="F391" s="69">
        <v>340</v>
      </c>
      <c r="G391" s="70">
        <v>1123</v>
      </c>
      <c r="H391" s="65">
        <v>133000</v>
      </c>
      <c r="I391" s="65"/>
      <c r="J391" s="65"/>
      <c r="K391" s="65"/>
      <c r="L391" s="65"/>
      <c r="M391" s="65">
        <f>H391+I391+J391+K391+L391</f>
        <v>133000</v>
      </c>
    </row>
    <row r="392" spans="1:13" ht="14.45" customHeight="1">
      <c r="A392" s="15" t="s">
        <v>206</v>
      </c>
      <c r="B392" s="16" t="s">
        <v>207</v>
      </c>
      <c r="C392" s="16" t="s">
        <v>0</v>
      </c>
      <c r="D392" s="16" t="s">
        <v>0</v>
      </c>
      <c r="E392" s="16" t="s">
        <v>0</v>
      </c>
      <c r="F392" s="16" t="s">
        <v>0</v>
      </c>
      <c r="G392" s="50" t="s">
        <v>0</v>
      </c>
      <c r="H392" s="62">
        <f t="shared" ref="H392:M398" si="152">H393</f>
        <v>2592390</v>
      </c>
      <c r="I392" s="62">
        <f t="shared" si="152"/>
        <v>0</v>
      </c>
      <c r="J392" s="62">
        <f t="shared" si="152"/>
        <v>0</v>
      </c>
      <c r="K392" s="62">
        <f t="shared" si="152"/>
        <v>0</v>
      </c>
      <c r="L392" s="62">
        <f t="shared" si="152"/>
        <v>0</v>
      </c>
      <c r="M392" s="62">
        <f t="shared" si="152"/>
        <v>2592390</v>
      </c>
    </row>
    <row r="393" spans="1:13" ht="28.9" customHeight="1">
      <c r="A393" s="8" t="s">
        <v>208</v>
      </c>
      <c r="B393" s="6" t="s">
        <v>207</v>
      </c>
      <c r="C393" s="6" t="s">
        <v>207</v>
      </c>
      <c r="D393" s="6" t="s">
        <v>0</v>
      </c>
      <c r="E393" s="6" t="s">
        <v>0</v>
      </c>
      <c r="F393" s="6" t="s">
        <v>0</v>
      </c>
      <c r="G393" s="51" t="s">
        <v>0</v>
      </c>
      <c r="H393" s="63">
        <f t="shared" si="152"/>
        <v>2592390</v>
      </c>
      <c r="I393" s="63">
        <f t="shared" si="152"/>
        <v>0</v>
      </c>
      <c r="J393" s="63">
        <f t="shared" si="152"/>
        <v>0</v>
      </c>
      <c r="K393" s="63">
        <f t="shared" si="152"/>
        <v>0</v>
      </c>
      <c r="L393" s="63">
        <f t="shared" si="152"/>
        <v>0</v>
      </c>
      <c r="M393" s="63">
        <f t="shared" si="152"/>
        <v>2592390</v>
      </c>
    </row>
    <row r="394" spans="1:13" ht="57.6" customHeight="1">
      <c r="A394" s="10" t="s">
        <v>299</v>
      </c>
      <c r="B394" s="6" t="s">
        <v>207</v>
      </c>
      <c r="C394" s="6" t="s">
        <v>207</v>
      </c>
      <c r="D394" s="6" t="s">
        <v>325</v>
      </c>
      <c r="E394" s="6" t="s">
        <v>0</v>
      </c>
      <c r="F394" s="6" t="s">
        <v>0</v>
      </c>
      <c r="G394" s="51" t="s">
        <v>0</v>
      </c>
      <c r="H394" s="63">
        <f t="shared" si="152"/>
        <v>2592390</v>
      </c>
      <c r="I394" s="63">
        <f t="shared" si="152"/>
        <v>0</v>
      </c>
      <c r="J394" s="63">
        <f t="shared" si="152"/>
        <v>0</v>
      </c>
      <c r="K394" s="63">
        <f t="shared" si="152"/>
        <v>0</v>
      </c>
      <c r="L394" s="63">
        <f t="shared" si="152"/>
        <v>0</v>
      </c>
      <c r="M394" s="63">
        <f t="shared" si="152"/>
        <v>2592390</v>
      </c>
    </row>
    <row r="395" spans="1:13" ht="43.35" customHeight="1">
      <c r="A395" s="10" t="s">
        <v>209</v>
      </c>
      <c r="B395" s="6" t="s">
        <v>207</v>
      </c>
      <c r="C395" s="6" t="s">
        <v>207</v>
      </c>
      <c r="D395" s="6" t="s">
        <v>326</v>
      </c>
      <c r="E395" s="6" t="s">
        <v>0</v>
      </c>
      <c r="F395" s="6" t="s">
        <v>0</v>
      </c>
      <c r="G395" s="51" t="s">
        <v>0</v>
      </c>
      <c r="H395" s="63">
        <f t="shared" si="152"/>
        <v>2592390</v>
      </c>
      <c r="I395" s="63">
        <f t="shared" si="152"/>
        <v>0</v>
      </c>
      <c r="J395" s="63">
        <f t="shared" si="152"/>
        <v>0</v>
      </c>
      <c r="K395" s="63">
        <f t="shared" si="152"/>
        <v>0</v>
      </c>
      <c r="L395" s="63">
        <f t="shared" si="152"/>
        <v>0</v>
      </c>
      <c r="M395" s="63">
        <f t="shared" si="152"/>
        <v>2592390</v>
      </c>
    </row>
    <row r="396" spans="1:13" ht="43.35" customHeight="1">
      <c r="A396" s="11" t="s">
        <v>210</v>
      </c>
      <c r="B396" s="12" t="s">
        <v>207</v>
      </c>
      <c r="C396" s="12" t="s">
        <v>207</v>
      </c>
      <c r="D396" s="77">
        <v>1120011020</v>
      </c>
      <c r="E396" s="12" t="s">
        <v>0</v>
      </c>
      <c r="F396" s="12" t="s">
        <v>0</v>
      </c>
      <c r="G396" s="52" t="s">
        <v>0</v>
      </c>
      <c r="H396" s="64">
        <f>H398+H412+H397</f>
        <v>2592390</v>
      </c>
      <c r="I396" s="64">
        <f t="shared" ref="I396" si="153">I398+I412</f>
        <v>0</v>
      </c>
      <c r="J396" s="64">
        <f>J398+J412+J397</f>
        <v>0</v>
      </c>
      <c r="K396" s="64">
        <f t="shared" ref="K396:L396" si="154">K398+K412+K397</f>
        <v>0</v>
      </c>
      <c r="L396" s="64">
        <f t="shared" si="154"/>
        <v>0</v>
      </c>
      <c r="M396" s="64">
        <f>M398+M412+M397</f>
        <v>2592390</v>
      </c>
    </row>
    <row r="397" spans="1:13" ht="43.35" customHeight="1">
      <c r="A397" s="11"/>
      <c r="B397" s="27" t="s">
        <v>207</v>
      </c>
      <c r="C397" s="27" t="s">
        <v>207</v>
      </c>
      <c r="D397" s="29">
        <v>1120011020</v>
      </c>
      <c r="E397" s="27">
        <v>123</v>
      </c>
      <c r="F397" s="27">
        <v>296</v>
      </c>
      <c r="G397" s="53">
        <v>1150</v>
      </c>
      <c r="H397" s="66">
        <v>250000</v>
      </c>
      <c r="I397" s="66"/>
      <c r="J397" s="66"/>
      <c r="K397" s="66"/>
      <c r="L397" s="66"/>
      <c r="M397" s="66">
        <f>H397+J397+K397+L397</f>
        <v>250000</v>
      </c>
    </row>
    <row r="398" spans="1:13" ht="43.35" customHeight="1">
      <c r="A398" s="10" t="s">
        <v>35</v>
      </c>
      <c r="B398" s="6" t="s">
        <v>207</v>
      </c>
      <c r="C398" s="6" t="s">
        <v>207</v>
      </c>
      <c r="D398" s="19">
        <v>1120011020</v>
      </c>
      <c r="E398" s="6" t="s">
        <v>36</v>
      </c>
      <c r="F398" s="6" t="s">
        <v>0</v>
      </c>
      <c r="G398" s="51" t="s">
        <v>0</v>
      </c>
      <c r="H398" s="63">
        <f t="shared" si="152"/>
        <v>1547390</v>
      </c>
      <c r="I398" s="63">
        <f t="shared" ref="I398:L398" si="155">I399</f>
        <v>0</v>
      </c>
      <c r="J398" s="63">
        <f t="shared" si="155"/>
        <v>0</v>
      </c>
      <c r="K398" s="63">
        <f t="shared" si="155"/>
        <v>0</v>
      </c>
      <c r="L398" s="63">
        <f t="shared" si="155"/>
        <v>0</v>
      </c>
      <c r="M398" s="63">
        <f t="shared" si="152"/>
        <v>1547390</v>
      </c>
    </row>
    <row r="399" spans="1:13" ht="43.35" customHeight="1">
      <c r="A399" s="10" t="s">
        <v>37</v>
      </c>
      <c r="B399" s="6" t="s">
        <v>207</v>
      </c>
      <c r="C399" s="6" t="s">
        <v>207</v>
      </c>
      <c r="D399" s="19">
        <v>1120011020</v>
      </c>
      <c r="E399" s="6" t="s">
        <v>38</v>
      </c>
      <c r="F399" s="6" t="s">
        <v>0</v>
      </c>
      <c r="G399" s="51" t="s">
        <v>0</v>
      </c>
      <c r="H399" s="63">
        <f>H400+H403</f>
        <v>1547390</v>
      </c>
      <c r="I399" s="63">
        <f t="shared" ref="I399:L399" si="156">I400+I403</f>
        <v>0</v>
      </c>
      <c r="J399" s="63">
        <f t="shared" si="156"/>
        <v>0</v>
      </c>
      <c r="K399" s="63">
        <f t="shared" si="156"/>
        <v>0</v>
      </c>
      <c r="L399" s="63">
        <f t="shared" si="156"/>
        <v>0</v>
      </c>
      <c r="M399" s="63">
        <f>M400+M403</f>
        <v>1547390</v>
      </c>
    </row>
    <row r="400" spans="1:13" ht="43.35" hidden="1" customHeight="1">
      <c r="A400" s="5" t="s">
        <v>68</v>
      </c>
      <c r="B400" s="6" t="s">
        <v>207</v>
      </c>
      <c r="C400" s="6" t="s">
        <v>207</v>
      </c>
      <c r="D400" s="19" t="s">
        <v>211</v>
      </c>
      <c r="E400" s="6" t="s">
        <v>69</v>
      </c>
      <c r="F400" s="6" t="s">
        <v>0</v>
      </c>
      <c r="G400" s="51" t="s">
        <v>0</v>
      </c>
      <c r="H400" s="63">
        <f t="shared" ref="H400:H401" si="157">H401</f>
        <v>0</v>
      </c>
      <c r="I400" s="63"/>
      <c r="J400" s="63"/>
      <c r="K400" s="63"/>
      <c r="L400" s="63">
        <f t="shared" ref="L400:M401" si="158">L401</f>
        <v>0</v>
      </c>
      <c r="M400" s="63">
        <f t="shared" si="158"/>
        <v>0</v>
      </c>
    </row>
    <row r="401" spans="1:13" ht="14.45" hidden="1" customHeight="1">
      <c r="A401" s="7" t="s">
        <v>41</v>
      </c>
      <c r="B401" s="13" t="s">
        <v>207</v>
      </c>
      <c r="C401" s="13" t="s">
        <v>207</v>
      </c>
      <c r="D401" s="78" t="s">
        <v>211</v>
      </c>
      <c r="E401" s="13" t="s">
        <v>69</v>
      </c>
      <c r="F401" s="7" t="s">
        <v>42</v>
      </c>
      <c r="G401" s="49" t="s">
        <v>0</v>
      </c>
      <c r="H401" s="65">
        <f t="shared" si="157"/>
        <v>0</v>
      </c>
      <c r="I401" s="65"/>
      <c r="J401" s="65"/>
      <c r="K401" s="65"/>
      <c r="L401" s="65">
        <f t="shared" si="158"/>
        <v>0</v>
      </c>
      <c r="M401" s="65">
        <f t="shared" si="158"/>
        <v>0</v>
      </c>
    </row>
    <row r="402" spans="1:13" ht="57.6" hidden="1" customHeight="1">
      <c r="A402" s="7" t="s">
        <v>43</v>
      </c>
      <c r="B402" s="13" t="s">
        <v>207</v>
      </c>
      <c r="C402" s="13" t="s">
        <v>207</v>
      </c>
      <c r="D402" s="78" t="s">
        <v>211</v>
      </c>
      <c r="E402" s="13" t="s">
        <v>69</v>
      </c>
      <c r="F402" s="7" t="s">
        <v>42</v>
      </c>
      <c r="G402" s="49" t="s">
        <v>44</v>
      </c>
      <c r="H402" s="65">
        <v>0</v>
      </c>
      <c r="I402" s="65"/>
      <c r="J402" s="65"/>
      <c r="K402" s="65"/>
      <c r="L402" s="65">
        <v>0</v>
      </c>
      <c r="M402" s="65">
        <v>0</v>
      </c>
    </row>
    <row r="403" spans="1:13" ht="43.35" customHeight="1">
      <c r="A403" s="5" t="s">
        <v>39</v>
      </c>
      <c r="B403" s="6" t="s">
        <v>207</v>
      </c>
      <c r="C403" s="6" t="s">
        <v>207</v>
      </c>
      <c r="D403" s="19">
        <v>1120011020</v>
      </c>
      <c r="E403" s="6" t="s">
        <v>40</v>
      </c>
      <c r="F403" s="6" t="s">
        <v>0</v>
      </c>
      <c r="G403" s="51" t="s">
        <v>0</v>
      </c>
      <c r="H403" s="63">
        <f>H404+H406+H410+H408</f>
        <v>1547390</v>
      </c>
      <c r="I403" s="63">
        <f t="shared" ref="I403:L403" si="159">I404+I406+I410+I408</f>
        <v>0</v>
      </c>
      <c r="J403" s="63">
        <f t="shared" si="159"/>
        <v>0</v>
      </c>
      <c r="K403" s="63">
        <f t="shared" si="159"/>
        <v>0</v>
      </c>
      <c r="L403" s="63">
        <f t="shared" si="159"/>
        <v>0</v>
      </c>
      <c r="M403" s="63">
        <f>M404+M406+M410+M408</f>
        <v>1547390</v>
      </c>
    </row>
    <row r="404" spans="1:13" ht="14.45" customHeight="1">
      <c r="A404" s="7" t="s">
        <v>84</v>
      </c>
      <c r="B404" s="13" t="s">
        <v>207</v>
      </c>
      <c r="C404" s="13" t="s">
        <v>207</v>
      </c>
      <c r="D404" s="78">
        <v>1120011020</v>
      </c>
      <c r="E404" s="13" t="s">
        <v>40</v>
      </c>
      <c r="F404" s="7" t="s">
        <v>85</v>
      </c>
      <c r="G404" s="49" t="s">
        <v>0</v>
      </c>
      <c r="H404" s="65">
        <v>200000</v>
      </c>
      <c r="I404" s="65">
        <f t="shared" ref="I404:L404" si="160">I405</f>
        <v>0</v>
      </c>
      <c r="J404" s="65">
        <f t="shared" si="160"/>
        <v>0</v>
      </c>
      <c r="K404" s="65">
        <f t="shared" si="160"/>
        <v>0</v>
      </c>
      <c r="L404" s="65">
        <f t="shared" si="160"/>
        <v>0</v>
      </c>
      <c r="M404" s="65">
        <f>M405</f>
        <v>200000</v>
      </c>
    </row>
    <row r="405" spans="1:13" ht="28.9" customHeight="1">
      <c r="A405" s="7" t="s">
        <v>86</v>
      </c>
      <c r="B405" s="13" t="s">
        <v>207</v>
      </c>
      <c r="C405" s="13" t="s">
        <v>207</v>
      </c>
      <c r="D405" s="78">
        <v>1120011020</v>
      </c>
      <c r="E405" s="13" t="s">
        <v>40</v>
      </c>
      <c r="F405" s="7" t="s">
        <v>85</v>
      </c>
      <c r="G405" s="49" t="s">
        <v>87</v>
      </c>
      <c r="H405" s="65">
        <v>200000</v>
      </c>
      <c r="I405" s="65"/>
      <c r="J405" s="65"/>
      <c r="K405" s="65"/>
      <c r="L405" s="65"/>
      <c r="M405" s="65">
        <f>H405+I405+J405+K405+L405</f>
        <v>200000</v>
      </c>
    </row>
    <row r="406" spans="1:13" ht="14.45" customHeight="1">
      <c r="A406" s="34" t="s">
        <v>54</v>
      </c>
      <c r="B406" s="13" t="s">
        <v>207</v>
      </c>
      <c r="C406" s="13" t="s">
        <v>207</v>
      </c>
      <c r="D406" s="78">
        <v>1120011020</v>
      </c>
      <c r="E406" s="13" t="s">
        <v>40</v>
      </c>
      <c r="F406" s="69">
        <v>226</v>
      </c>
      <c r="G406" s="70" t="s">
        <v>0</v>
      </c>
      <c r="H406" s="65">
        <f>H407</f>
        <v>973390</v>
      </c>
      <c r="I406" s="65">
        <f t="shared" ref="I406:L406" si="161">I407</f>
        <v>0</v>
      </c>
      <c r="J406" s="65">
        <f t="shared" si="161"/>
        <v>0</v>
      </c>
      <c r="K406" s="65">
        <f t="shared" si="161"/>
        <v>0</v>
      </c>
      <c r="L406" s="65">
        <f t="shared" si="161"/>
        <v>0</v>
      </c>
      <c r="M406" s="65">
        <f>M407</f>
        <v>973390</v>
      </c>
    </row>
    <row r="407" spans="1:13" ht="24" customHeight="1">
      <c r="A407" s="34" t="s">
        <v>54</v>
      </c>
      <c r="B407" s="13" t="s">
        <v>207</v>
      </c>
      <c r="C407" s="13" t="s">
        <v>207</v>
      </c>
      <c r="D407" s="78">
        <v>1120011020</v>
      </c>
      <c r="E407" s="13" t="s">
        <v>40</v>
      </c>
      <c r="F407" s="69">
        <v>226</v>
      </c>
      <c r="G407" s="70">
        <v>1140</v>
      </c>
      <c r="H407" s="71">
        <f>743000+230390</f>
        <v>973390</v>
      </c>
      <c r="I407" s="71"/>
      <c r="J407" s="71"/>
      <c r="K407" s="71"/>
      <c r="L407" s="71"/>
      <c r="M407" s="71">
        <f>H407+I407+J407+K407+L407</f>
        <v>973390</v>
      </c>
    </row>
    <row r="408" spans="1:13" ht="24" customHeight="1">
      <c r="A408" s="34" t="s">
        <v>41</v>
      </c>
      <c r="B408" s="13" t="s">
        <v>207</v>
      </c>
      <c r="C408" s="13" t="s">
        <v>207</v>
      </c>
      <c r="D408" s="78">
        <v>1120011020</v>
      </c>
      <c r="E408" s="13" t="s">
        <v>40</v>
      </c>
      <c r="F408" s="69">
        <v>296</v>
      </c>
      <c r="G408" s="70" t="s">
        <v>0</v>
      </c>
      <c r="H408" s="71">
        <f>H409</f>
        <v>334000</v>
      </c>
      <c r="I408" s="71">
        <f t="shared" ref="I408:L408" si="162">I409</f>
        <v>0</v>
      </c>
      <c r="J408" s="71">
        <f t="shared" si="162"/>
        <v>0</v>
      </c>
      <c r="K408" s="71">
        <f t="shared" si="162"/>
        <v>0</v>
      </c>
      <c r="L408" s="71">
        <f t="shared" si="162"/>
        <v>0</v>
      </c>
      <c r="M408" s="71">
        <f>M409</f>
        <v>334000</v>
      </c>
    </row>
    <row r="409" spans="1:13" ht="24" customHeight="1">
      <c r="A409" s="34"/>
      <c r="B409" s="13" t="s">
        <v>207</v>
      </c>
      <c r="C409" s="13" t="s">
        <v>207</v>
      </c>
      <c r="D409" s="78">
        <v>1120011020</v>
      </c>
      <c r="E409" s="13" t="s">
        <v>40</v>
      </c>
      <c r="F409" s="69">
        <v>296</v>
      </c>
      <c r="G409" s="70">
        <v>1148</v>
      </c>
      <c r="H409" s="71">
        <f>634000+80000-380000</f>
        <v>334000</v>
      </c>
      <c r="I409" s="71"/>
      <c r="J409" s="71"/>
      <c r="K409" s="71"/>
      <c r="L409" s="71"/>
      <c r="M409" s="71">
        <f>H409+I409+J409+K409+L409</f>
        <v>334000</v>
      </c>
    </row>
    <row r="410" spans="1:13" ht="24" customHeight="1">
      <c r="A410" s="34" t="s">
        <v>288</v>
      </c>
      <c r="B410" s="13" t="s">
        <v>207</v>
      </c>
      <c r="C410" s="13" t="s">
        <v>207</v>
      </c>
      <c r="D410" s="78">
        <v>1120011020</v>
      </c>
      <c r="E410" s="13" t="s">
        <v>40</v>
      </c>
      <c r="F410" s="69">
        <v>340</v>
      </c>
      <c r="G410" s="70"/>
      <c r="H410" s="71">
        <f>H411</f>
        <v>40000</v>
      </c>
      <c r="I410" s="71">
        <f t="shared" ref="I410:L410" si="163">I411</f>
        <v>0</v>
      </c>
      <c r="J410" s="71">
        <f t="shared" si="163"/>
        <v>0</v>
      </c>
      <c r="K410" s="71">
        <f t="shared" si="163"/>
        <v>0</v>
      </c>
      <c r="L410" s="71">
        <f t="shared" si="163"/>
        <v>0</v>
      </c>
      <c r="M410" s="71">
        <f>M411</f>
        <v>40000</v>
      </c>
    </row>
    <row r="411" spans="1:13" ht="23.25" customHeight="1">
      <c r="A411" s="34" t="s">
        <v>82</v>
      </c>
      <c r="B411" s="13" t="s">
        <v>207</v>
      </c>
      <c r="C411" s="13" t="s">
        <v>207</v>
      </c>
      <c r="D411" s="78">
        <v>1120011020</v>
      </c>
      <c r="E411" s="13" t="s">
        <v>40</v>
      </c>
      <c r="F411" s="69">
        <v>340</v>
      </c>
      <c r="G411" s="70">
        <v>1123</v>
      </c>
      <c r="H411" s="71">
        <f>60000-20000</f>
        <v>40000</v>
      </c>
      <c r="I411" s="71"/>
      <c r="J411" s="71"/>
      <c r="K411" s="71"/>
      <c r="L411" s="71"/>
      <c r="M411" s="71">
        <f>H411+I411+J411+K411+L411</f>
        <v>40000</v>
      </c>
    </row>
    <row r="412" spans="1:13" ht="14.45" customHeight="1">
      <c r="A412" s="7" t="s">
        <v>106</v>
      </c>
      <c r="B412" s="13" t="s">
        <v>207</v>
      </c>
      <c r="C412" s="13" t="s">
        <v>207</v>
      </c>
      <c r="D412" s="13">
        <v>1120011020</v>
      </c>
      <c r="E412" s="13">
        <v>350</v>
      </c>
      <c r="F412" s="13">
        <v>296</v>
      </c>
      <c r="G412" s="49" t="s">
        <v>107</v>
      </c>
      <c r="H412" s="84">
        <f>645000+150000</f>
        <v>795000</v>
      </c>
      <c r="I412" s="84"/>
      <c r="J412" s="84"/>
      <c r="K412" s="84"/>
      <c r="L412" s="84"/>
      <c r="M412" s="84">
        <f>H412+I412+J412+K412+L412</f>
        <v>795000</v>
      </c>
    </row>
    <row r="413" spans="1:13" ht="14.45" customHeight="1">
      <c r="A413" s="15" t="s">
        <v>212</v>
      </c>
      <c r="B413" s="16" t="s">
        <v>162</v>
      </c>
      <c r="C413" s="97"/>
      <c r="D413" s="97"/>
      <c r="E413" s="97"/>
      <c r="F413" s="97"/>
      <c r="G413" s="98"/>
      <c r="H413" s="99">
        <f>H414</f>
        <v>180000</v>
      </c>
      <c r="I413" s="99">
        <f t="shared" ref="I413:M413" si="164">I414</f>
        <v>0</v>
      </c>
      <c r="J413" s="99">
        <f t="shared" si="164"/>
        <v>0</v>
      </c>
      <c r="K413" s="99">
        <f t="shared" si="164"/>
        <v>0</v>
      </c>
      <c r="L413" s="99">
        <f t="shared" si="164"/>
        <v>0</v>
      </c>
      <c r="M413" s="99">
        <f t="shared" si="164"/>
        <v>180000</v>
      </c>
    </row>
    <row r="414" spans="1:13" ht="14.45" customHeight="1">
      <c r="A414" s="34" t="s">
        <v>303</v>
      </c>
      <c r="B414" s="27" t="s">
        <v>162</v>
      </c>
      <c r="C414" s="96" t="s">
        <v>12</v>
      </c>
      <c r="D414" s="27" t="s">
        <v>329</v>
      </c>
      <c r="E414" s="27">
        <v>540</v>
      </c>
      <c r="F414" s="27">
        <v>251</v>
      </c>
      <c r="G414" s="49"/>
      <c r="H414" s="84">
        <f>90000+90000</f>
        <v>180000</v>
      </c>
      <c r="I414" s="84"/>
      <c r="J414" s="84"/>
      <c r="K414" s="84"/>
      <c r="L414" s="84"/>
      <c r="M414" s="84">
        <f>H414+J414+K414+L414</f>
        <v>180000</v>
      </c>
    </row>
    <row r="415" spans="1:13" ht="14.45" customHeight="1">
      <c r="A415" s="15" t="s">
        <v>365</v>
      </c>
      <c r="B415" s="16" t="s">
        <v>162</v>
      </c>
      <c r="C415" s="16" t="s">
        <v>0</v>
      </c>
      <c r="D415" s="16" t="s">
        <v>0</v>
      </c>
      <c r="E415" s="16" t="s">
        <v>0</v>
      </c>
      <c r="F415" s="16" t="s">
        <v>0</v>
      </c>
      <c r="G415" s="50" t="s">
        <v>0</v>
      </c>
      <c r="H415" s="62">
        <f t="shared" ref="H415:M424" si="165">H416</f>
        <v>4462425</v>
      </c>
      <c r="I415" s="62">
        <f t="shared" si="165"/>
        <v>0</v>
      </c>
      <c r="J415" s="62">
        <f t="shared" si="165"/>
        <v>0</v>
      </c>
      <c r="K415" s="62">
        <f t="shared" si="165"/>
        <v>0</v>
      </c>
      <c r="L415" s="62">
        <f t="shared" si="165"/>
        <v>0</v>
      </c>
      <c r="M415" s="62">
        <f t="shared" si="165"/>
        <v>4462425</v>
      </c>
    </row>
    <row r="416" spans="1:13" ht="14.45" customHeight="1">
      <c r="A416" s="8"/>
      <c r="B416" s="6" t="s">
        <v>162</v>
      </c>
      <c r="C416" s="22" t="s">
        <v>50</v>
      </c>
      <c r="D416" s="6" t="s">
        <v>0</v>
      </c>
      <c r="E416" s="6" t="s">
        <v>0</v>
      </c>
      <c r="F416" s="6" t="s">
        <v>0</v>
      </c>
      <c r="G416" s="51" t="s">
        <v>0</v>
      </c>
      <c r="H416" s="63">
        <f t="shared" si="165"/>
        <v>4462425</v>
      </c>
      <c r="I416" s="63">
        <f t="shared" si="165"/>
        <v>0</v>
      </c>
      <c r="J416" s="63">
        <f t="shared" si="165"/>
        <v>0</v>
      </c>
      <c r="K416" s="63">
        <f t="shared" si="165"/>
        <v>0</v>
      </c>
      <c r="L416" s="63">
        <f t="shared" si="165"/>
        <v>0</v>
      </c>
      <c r="M416" s="63">
        <f t="shared" si="165"/>
        <v>4462425</v>
      </c>
    </row>
    <row r="417" spans="1:13" ht="43.35" customHeight="1">
      <c r="A417" s="10" t="s">
        <v>300</v>
      </c>
      <c r="B417" s="6" t="s">
        <v>162</v>
      </c>
      <c r="C417" s="22" t="s">
        <v>50</v>
      </c>
      <c r="D417" s="6" t="s">
        <v>327</v>
      </c>
      <c r="E417" s="6" t="s">
        <v>0</v>
      </c>
      <c r="F417" s="6" t="s">
        <v>0</v>
      </c>
      <c r="G417" s="51" t="s">
        <v>0</v>
      </c>
      <c r="H417" s="63">
        <f t="shared" si="165"/>
        <v>4462425</v>
      </c>
      <c r="I417" s="63">
        <f t="shared" si="165"/>
        <v>0</v>
      </c>
      <c r="J417" s="63">
        <f t="shared" si="165"/>
        <v>0</v>
      </c>
      <c r="K417" s="63">
        <f t="shared" si="165"/>
        <v>0</v>
      </c>
      <c r="L417" s="63">
        <f t="shared" si="165"/>
        <v>0</v>
      </c>
      <c r="M417" s="63">
        <f t="shared" si="165"/>
        <v>4462425</v>
      </c>
    </row>
    <row r="418" spans="1:13" ht="28.9" customHeight="1">
      <c r="A418" s="10" t="s">
        <v>213</v>
      </c>
      <c r="B418" s="6" t="s">
        <v>162</v>
      </c>
      <c r="C418" s="22" t="s">
        <v>50</v>
      </c>
      <c r="D418" s="6" t="s">
        <v>328</v>
      </c>
      <c r="E418" s="6" t="s">
        <v>0</v>
      </c>
      <c r="F418" s="6" t="s">
        <v>0</v>
      </c>
      <c r="G418" s="51" t="s">
        <v>0</v>
      </c>
      <c r="H418" s="63">
        <f t="shared" si="165"/>
        <v>4462425</v>
      </c>
      <c r="I418" s="63">
        <f t="shared" si="165"/>
        <v>0</v>
      </c>
      <c r="J418" s="63">
        <f t="shared" si="165"/>
        <v>0</v>
      </c>
      <c r="K418" s="63">
        <f t="shared" si="165"/>
        <v>0</v>
      </c>
      <c r="L418" s="63">
        <f t="shared" si="165"/>
        <v>0</v>
      </c>
      <c r="M418" s="63">
        <f t="shared" si="165"/>
        <v>4462425</v>
      </c>
    </row>
    <row r="419" spans="1:13" ht="28.9" customHeight="1">
      <c r="A419" s="11" t="s">
        <v>214</v>
      </c>
      <c r="B419" s="12" t="s">
        <v>162</v>
      </c>
      <c r="C419" s="22" t="s">
        <v>50</v>
      </c>
      <c r="D419" s="77">
        <v>1020010002</v>
      </c>
      <c r="E419" s="12" t="s">
        <v>0</v>
      </c>
      <c r="F419" s="12" t="s">
        <v>0</v>
      </c>
      <c r="G419" s="52" t="s">
        <v>0</v>
      </c>
      <c r="H419" s="64">
        <f t="shared" ref="H419" si="166">H423+H420+H436</f>
        <v>4462425</v>
      </c>
      <c r="I419" s="64">
        <f>I423+I420+I436</f>
        <v>0</v>
      </c>
      <c r="J419" s="64">
        <f>J423+J420+J436</f>
        <v>0</v>
      </c>
      <c r="K419" s="64">
        <f t="shared" ref="K419:M419" si="167">K423+K420+K436</f>
        <v>0</v>
      </c>
      <c r="L419" s="64">
        <f t="shared" si="167"/>
        <v>0</v>
      </c>
      <c r="M419" s="64">
        <f t="shared" si="167"/>
        <v>4462425</v>
      </c>
    </row>
    <row r="420" spans="1:13" ht="43.5" customHeight="1">
      <c r="A420" s="11" t="s">
        <v>39</v>
      </c>
      <c r="B420" s="12" t="s">
        <v>162</v>
      </c>
      <c r="C420" s="22" t="s">
        <v>50</v>
      </c>
      <c r="D420" s="77">
        <v>1020010002</v>
      </c>
      <c r="E420" s="12">
        <v>123</v>
      </c>
      <c r="F420" s="12"/>
      <c r="G420" s="52"/>
      <c r="H420" s="64">
        <v>140000</v>
      </c>
      <c r="I420" s="64">
        <f t="shared" ref="I420:M421" si="168">I421</f>
        <v>0</v>
      </c>
      <c r="J420" s="64">
        <f t="shared" si="168"/>
        <v>0</v>
      </c>
      <c r="K420" s="64">
        <f t="shared" si="168"/>
        <v>0</v>
      </c>
      <c r="L420" s="64">
        <f t="shared" si="168"/>
        <v>0</v>
      </c>
      <c r="M420" s="64">
        <f t="shared" si="168"/>
        <v>140000</v>
      </c>
    </row>
    <row r="421" spans="1:13" ht="28.9" customHeight="1">
      <c r="A421" s="31" t="s">
        <v>301</v>
      </c>
      <c r="B421" s="27" t="s">
        <v>162</v>
      </c>
      <c r="C421" s="28" t="s">
        <v>50</v>
      </c>
      <c r="D421" s="29">
        <v>1020010002</v>
      </c>
      <c r="E421" s="27">
        <v>123</v>
      </c>
      <c r="F421" s="27">
        <v>296</v>
      </c>
      <c r="G421" s="52"/>
      <c r="H421" s="66">
        <v>140000</v>
      </c>
      <c r="I421" s="66">
        <f t="shared" si="168"/>
        <v>0</v>
      </c>
      <c r="J421" s="66">
        <f t="shared" si="168"/>
        <v>0</v>
      </c>
      <c r="K421" s="66">
        <f t="shared" si="168"/>
        <v>0</v>
      </c>
      <c r="L421" s="66">
        <f t="shared" si="168"/>
        <v>0</v>
      </c>
      <c r="M421" s="66">
        <f t="shared" si="168"/>
        <v>140000</v>
      </c>
    </row>
    <row r="422" spans="1:13" ht="28.9" customHeight="1">
      <c r="A422" s="31" t="s">
        <v>302</v>
      </c>
      <c r="B422" s="27" t="s">
        <v>162</v>
      </c>
      <c r="C422" s="28" t="s">
        <v>50</v>
      </c>
      <c r="D422" s="29">
        <v>1020010002</v>
      </c>
      <c r="E422" s="27">
        <v>123</v>
      </c>
      <c r="F422" s="27">
        <v>296</v>
      </c>
      <c r="G422" s="53">
        <v>1150</v>
      </c>
      <c r="H422" s="66">
        <v>140000</v>
      </c>
      <c r="I422" s="66"/>
      <c r="J422" s="66"/>
      <c r="K422" s="66"/>
      <c r="L422" s="66"/>
      <c r="M422" s="66">
        <f>H422+I422+J422+K422+L422</f>
        <v>140000</v>
      </c>
    </row>
    <row r="423" spans="1:13" ht="43.35" customHeight="1">
      <c r="A423" s="10" t="s">
        <v>35</v>
      </c>
      <c r="B423" s="6" t="s">
        <v>162</v>
      </c>
      <c r="C423" s="22" t="s">
        <v>50</v>
      </c>
      <c r="D423" s="19">
        <v>1020010002</v>
      </c>
      <c r="E423" s="6" t="s">
        <v>36</v>
      </c>
      <c r="F423" s="6" t="s">
        <v>0</v>
      </c>
      <c r="G423" s="51" t="s">
        <v>0</v>
      </c>
      <c r="H423" s="63">
        <f t="shared" si="165"/>
        <v>3594425</v>
      </c>
      <c r="I423" s="63">
        <f t="shared" ref="I423:L424" si="169">I424</f>
        <v>0</v>
      </c>
      <c r="J423" s="63">
        <f t="shared" si="169"/>
        <v>0</v>
      </c>
      <c r="K423" s="63">
        <f t="shared" si="169"/>
        <v>0</v>
      </c>
      <c r="L423" s="63">
        <f t="shared" si="169"/>
        <v>0</v>
      </c>
      <c r="M423" s="63">
        <f t="shared" si="165"/>
        <v>3594425</v>
      </c>
    </row>
    <row r="424" spans="1:13" ht="43.35" customHeight="1">
      <c r="A424" s="10" t="s">
        <v>37</v>
      </c>
      <c r="B424" s="6" t="s">
        <v>162</v>
      </c>
      <c r="C424" s="28" t="s">
        <v>50</v>
      </c>
      <c r="D424" s="19">
        <v>1020010002</v>
      </c>
      <c r="E424" s="6" t="s">
        <v>38</v>
      </c>
      <c r="F424" s="6" t="s">
        <v>0</v>
      </c>
      <c r="G424" s="51" t="s">
        <v>0</v>
      </c>
      <c r="H424" s="63">
        <f t="shared" si="165"/>
        <v>3594425</v>
      </c>
      <c r="I424" s="63">
        <f t="shared" si="169"/>
        <v>0</v>
      </c>
      <c r="J424" s="63">
        <f t="shared" si="169"/>
        <v>0</v>
      </c>
      <c r="K424" s="63">
        <f t="shared" si="169"/>
        <v>0</v>
      </c>
      <c r="L424" s="63">
        <f t="shared" si="169"/>
        <v>0</v>
      </c>
      <c r="M424" s="63">
        <f t="shared" si="165"/>
        <v>3594425</v>
      </c>
    </row>
    <row r="425" spans="1:13" ht="43.35" customHeight="1">
      <c r="A425" s="5" t="s">
        <v>39</v>
      </c>
      <c r="B425" s="6" t="s">
        <v>162</v>
      </c>
      <c r="C425" s="22" t="s">
        <v>50</v>
      </c>
      <c r="D425" s="19">
        <v>1020010002</v>
      </c>
      <c r="E425" s="6" t="s">
        <v>40</v>
      </c>
      <c r="F425" s="6" t="s">
        <v>0</v>
      </c>
      <c r="G425" s="51" t="s">
        <v>0</v>
      </c>
      <c r="H425" s="63">
        <f>H426+H428+H431+H433</f>
        <v>3594425</v>
      </c>
      <c r="I425" s="63">
        <f t="shared" ref="I425:L425" si="170">I426+I428+I431+I433</f>
        <v>0</v>
      </c>
      <c r="J425" s="63">
        <f t="shared" si="170"/>
        <v>0</v>
      </c>
      <c r="K425" s="63">
        <f t="shared" si="170"/>
        <v>0</v>
      </c>
      <c r="L425" s="63">
        <f t="shared" si="170"/>
        <v>0</v>
      </c>
      <c r="M425" s="63">
        <f>M426+M428+M431+M433</f>
        <v>3594425</v>
      </c>
    </row>
    <row r="426" spans="1:13" ht="14.45" customHeight="1">
      <c r="A426" s="7" t="s">
        <v>84</v>
      </c>
      <c r="B426" s="13" t="s">
        <v>162</v>
      </c>
      <c r="C426" s="28" t="s">
        <v>50</v>
      </c>
      <c r="D426" s="78">
        <v>1020010002</v>
      </c>
      <c r="E426" s="13" t="s">
        <v>40</v>
      </c>
      <c r="F426" s="7" t="s">
        <v>85</v>
      </c>
      <c r="G426" s="49" t="s">
        <v>0</v>
      </c>
      <c r="H426" s="65">
        <v>200000</v>
      </c>
      <c r="I426" s="65">
        <f t="shared" ref="I426:L426" si="171">I427</f>
        <v>0</v>
      </c>
      <c r="J426" s="65">
        <f t="shared" si="171"/>
        <v>0</v>
      </c>
      <c r="K426" s="65">
        <f t="shared" si="171"/>
        <v>0</v>
      </c>
      <c r="L426" s="65">
        <f t="shared" si="171"/>
        <v>0</v>
      </c>
      <c r="M426" s="65">
        <f>M427</f>
        <v>200000</v>
      </c>
    </row>
    <row r="427" spans="1:13" ht="56.25" customHeight="1">
      <c r="A427" s="7" t="s">
        <v>86</v>
      </c>
      <c r="B427" s="13" t="s">
        <v>162</v>
      </c>
      <c r="C427" s="28" t="s">
        <v>50</v>
      </c>
      <c r="D427" s="78">
        <v>1020010002</v>
      </c>
      <c r="E427" s="13" t="s">
        <v>40</v>
      </c>
      <c r="F427" s="7" t="s">
        <v>85</v>
      </c>
      <c r="G427" s="49" t="s">
        <v>87</v>
      </c>
      <c r="H427" s="65">
        <v>200000</v>
      </c>
      <c r="I427" s="65"/>
      <c r="J427" s="65"/>
      <c r="K427" s="65"/>
      <c r="L427" s="65"/>
      <c r="M427" s="65">
        <f>H427+I427+J427+K427+L427</f>
        <v>200000</v>
      </c>
    </row>
    <row r="428" spans="1:13" ht="14.45" customHeight="1">
      <c r="A428" s="7" t="s">
        <v>54</v>
      </c>
      <c r="B428" s="13" t="s">
        <v>162</v>
      </c>
      <c r="C428" s="28" t="s">
        <v>50</v>
      </c>
      <c r="D428" s="78">
        <v>1020010002</v>
      </c>
      <c r="E428" s="13" t="s">
        <v>40</v>
      </c>
      <c r="F428" s="7" t="s">
        <v>55</v>
      </c>
      <c r="G428" s="49" t="s">
        <v>0</v>
      </c>
      <c r="H428" s="65">
        <v>727425</v>
      </c>
      <c r="I428" s="65">
        <f t="shared" ref="I428:L428" si="172">I429+I430</f>
        <v>0</v>
      </c>
      <c r="J428" s="65">
        <f t="shared" si="172"/>
        <v>0</v>
      </c>
      <c r="K428" s="65">
        <f t="shared" si="172"/>
        <v>0</v>
      </c>
      <c r="L428" s="65">
        <f t="shared" si="172"/>
        <v>0</v>
      </c>
      <c r="M428" s="65">
        <f>M429+M430</f>
        <v>727425</v>
      </c>
    </row>
    <row r="429" spans="1:13" ht="28.9" hidden="1" customHeight="1">
      <c r="A429" s="7" t="s">
        <v>102</v>
      </c>
      <c r="B429" s="13" t="s">
        <v>162</v>
      </c>
      <c r="C429" s="28" t="s">
        <v>50</v>
      </c>
      <c r="D429" s="78" t="s">
        <v>215</v>
      </c>
      <c r="E429" s="13" t="s">
        <v>40</v>
      </c>
      <c r="F429" s="7" t="s">
        <v>55</v>
      </c>
      <c r="G429" s="49" t="s">
        <v>103</v>
      </c>
      <c r="H429" s="65">
        <v>0</v>
      </c>
      <c r="I429" s="65"/>
      <c r="J429" s="65"/>
      <c r="K429" s="65"/>
      <c r="L429" s="65">
        <v>0</v>
      </c>
      <c r="M429" s="65">
        <v>0</v>
      </c>
    </row>
    <row r="430" spans="1:13" ht="38.25" customHeight="1">
      <c r="A430" s="7" t="s">
        <v>104</v>
      </c>
      <c r="B430" s="13" t="s">
        <v>162</v>
      </c>
      <c r="C430" s="28" t="s">
        <v>50</v>
      </c>
      <c r="D430" s="78">
        <v>1020010002</v>
      </c>
      <c r="E430" s="13" t="s">
        <v>40</v>
      </c>
      <c r="F430" s="7" t="s">
        <v>55</v>
      </c>
      <c r="G430" s="49" t="s">
        <v>105</v>
      </c>
      <c r="H430" s="72">
        <v>727425</v>
      </c>
      <c r="I430" s="72"/>
      <c r="J430" s="72"/>
      <c r="K430" s="72"/>
      <c r="L430" s="72"/>
      <c r="M430" s="72">
        <f>H430+I430+J430+K430+L430</f>
        <v>727425</v>
      </c>
    </row>
    <row r="431" spans="1:13" ht="14.45" customHeight="1">
      <c r="A431" s="7" t="s">
        <v>41</v>
      </c>
      <c r="B431" s="13" t="s">
        <v>162</v>
      </c>
      <c r="C431" s="28" t="s">
        <v>50</v>
      </c>
      <c r="D431" s="78">
        <v>1020010002</v>
      </c>
      <c r="E431" s="13" t="s">
        <v>40</v>
      </c>
      <c r="F431" s="13">
        <v>296</v>
      </c>
      <c r="G431" s="49" t="s">
        <v>0</v>
      </c>
      <c r="H431" s="72">
        <f>H432</f>
        <v>2584000</v>
      </c>
      <c r="I431" s="72">
        <f t="shared" ref="I431:L431" si="173">I432</f>
        <v>0</v>
      </c>
      <c r="J431" s="72">
        <f t="shared" si="173"/>
        <v>0</v>
      </c>
      <c r="K431" s="72">
        <f t="shared" si="173"/>
        <v>0</v>
      </c>
      <c r="L431" s="72">
        <f t="shared" si="173"/>
        <v>0</v>
      </c>
      <c r="M431" s="72">
        <f>M432</f>
        <v>2584000</v>
      </c>
    </row>
    <row r="432" spans="1:13" ht="40.5" customHeight="1">
      <c r="A432" s="7" t="s">
        <v>43</v>
      </c>
      <c r="B432" s="13" t="s">
        <v>162</v>
      </c>
      <c r="C432" s="28" t="s">
        <v>50</v>
      </c>
      <c r="D432" s="13">
        <v>1020010002</v>
      </c>
      <c r="E432" s="13" t="s">
        <v>40</v>
      </c>
      <c r="F432" s="13">
        <v>296</v>
      </c>
      <c r="G432" s="49" t="s">
        <v>44</v>
      </c>
      <c r="H432" s="65">
        <f>2414000+100000+70000</f>
        <v>2584000</v>
      </c>
      <c r="I432" s="65"/>
      <c r="J432" s="65"/>
      <c r="K432" s="65"/>
      <c r="L432" s="65"/>
      <c r="M432" s="65">
        <f>H432+I432+J432+K432+L432</f>
        <v>2584000</v>
      </c>
    </row>
    <row r="433" spans="1:13" ht="23.25" customHeight="1">
      <c r="A433" s="34" t="s">
        <v>288</v>
      </c>
      <c r="B433" s="13" t="s">
        <v>162</v>
      </c>
      <c r="C433" s="28" t="s">
        <v>50</v>
      </c>
      <c r="D433" s="78">
        <v>1020010002</v>
      </c>
      <c r="E433" s="13" t="s">
        <v>40</v>
      </c>
      <c r="F433" s="69">
        <v>340</v>
      </c>
      <c r="G433" s="70"/>
      <c r="H433" s="72">
        <f>78000+5000</f>
        <v>83000</v>
      </c>
      <c r="I433" s="72">
        <f t="shared" ref="I433:L433" si="174">I434+I435</f>
        <v>0</v>
      </c>
      <c r="J433" s="72">
        <f t="shared" si="174"/>
        <v>0</v>
      </c>
      <c r="K433" s="72">
        <f t="shared" si="174"/>
        <v>0</v>
      </c>
      <c r="L433" s="72">
        <f t="shared" si="174"/>
        <v>0</v>
      </c>
      <c r="M433" s="72">
        <f>M434+M435</f>
        <v>83000</v>
      </c>
    </row>
    <row r="434" spans="1:13" ht="23.25" customHeight="1">
      <c r="A434" s="34" t="s">
        <v>82</v>
      </c>
      <c r="B434" s="13" t="s">
        <v>162</v>
      </c>
      <c r="C434" s="28" t="s">
        <v>50</v>
      </c>
      <c r="D434" s="78">
        <v>1020010002</v>
      </c>
      <c r="E434" s="13" t="s">
        <v>40</v>
      </c>
      <c r="F434" s="69">
        <v>340</v>
      </c>
      <c r="G434" s="70">
        <v>1117</v>
      </c>
      <c r="H434" s="72">
        <v>0</v>
      </c>
      <c r="I434" s="72"/>
      <c r="J434" s="72"/>
      <c r="K434" s="72"/>
      <c r="L434" s="72">
        <v>0</v>
      </c>
      <c r="M434" s="72">
        <f>H434+I434+J434+K434+L434</f>
        <v>0</v>
      </c>
    </row>
    <row r="435" spans="1:13" ht="23.25" customHeight="1">
      <c r="A435" s="34" t="s">
        <v>82</v>
      </c>
      <c r="B435" s="13" t="s">
        <v>162</v>
      </c>
      <c r="C435" s="28" t="s">
        <v>50</v>
      </c>
      <c r="D435" s="78">
        <v>1020010002</v>
      </c>
      <c r="E435" s="13" t="s">
        <v>40</v>
      </c>
      <c r="F435" s="69">
        <v>340</v>
      </c>
      <c r="G435" s="70">
        <v>1123</v>
      </c>
      <c r="H435" s="72">
        <f>78000+5000</f>
        <v>83000</v>
      </c>
      <c r="I435" s="72"/>
      <c r="J435" s="72"/>
      <c r="K435" s="72"/>
      <c r="L435" s="72"/>
      <c r="M435" s="72">
        <f>H435+I435+J435+K435+L435</f>
        <v>83000</v>
      </c>
    </row>
    <row r="436" spans="1:13" ht="13.5" customHeight="1">
      <c r="A436" s="34" t="s">
        <v>106</v>
      </c>
      <c r="B436" s="27" t="s">
        <v>162</v>
      </c>
      <c r="C436" s="28" t="s">
        <v>50</v>
      </c>
      <c r="D436" s="29">
        <v>1020010002</v>
      </c>
      <c r="E436" s="27">
        <v>360</v>
      </c>
      <c r="F436" s="27">
        <v>296</v>
      </c>
      <c r="G436" s="58" t="s">
        <v>107</v>
      </c>
      <c r="H436" s="66">
        <f>803000-75000</f>
        <v>728000</v>
      </c>
      <c r="I436" s="66"/>
      <c r="J436" s="66"/>
      <c r="K436" s="66"/>
      <c r="L436" s="66"/>
      <c r="M436" s="66">
        <f>H436+I436+J436+K436+L436</f>
        <v>728000</v>
      </c>
    </row>
    <row r="437" spans="1:13" ht="14.45" customHeight="1">
      <c r="A437" s="15" t="s">
        <v>216</v>
      </c>
      <c r="B437" s="16" t="s">
        <v>217</v>
      </c>
      <c r="C437" s="16" t="s">
        <v>0</v>
      </c>
      <c r="D437" s="16" t="s">
        <v>0</v>
      </c>
      <c r="E437" s="16" t="s">
        <v>0</v>
      </c>
      <c r="F437" s="16" t="s">
        <v>0</v>
      </c>
      <c r="G437" s="50" t="s">
        <v>0</v>
      </c>
      <c r="H437" s="62">
        <f t="shared" ref="H437:M437" si="175">H438+H476+H482+H483</f>
        <v>7948448.1799999997</v>
      </c>
      <c r="I437" s="62">
        <f t="shared" si="175"/>
        <v>0</v>
      </c>
      <c r="J437" s="62">
        <f t="shared" si="175"/>
        <v>0</v>
      </c>
      <c r="K437" s="62">
        <f t="shared" si="175"/>
        <v>0</v>
      </c>
      <c r="L437" s="62">
        <f t="shared" si="175"/>
        <v>0</v>
      </c>
      <c r="M437" s="62">
        <f t="shared" si="175"/>
        <v>7948448.1799999997</v>
      </c>
    </row>
    <row r="438" spans="1:13" ht="14.45" customHeight="1">
      <c r="A438" s="8" t="s">
        <v>218</v>
      </c>
      <c r="B438" s="6" t="s">
        <v>217</v>
      </c>
      <c r="C438" s="6" t="s">
        <v>32</v>
      </c>
      <c r="D438" s="6" t="s">
        <v>0</v>
      </c>
      <c r="E438" s="6" t="s">
        <v>0</v>
      </c>
      <c r="F438" s="6" t="s">
        <v>0</v>
      </c>
      <c r="G438" s="51" t="s">
        <v>0</v>
      </c>
      <c r="H438" s="63">
        <f t="shared" ref="H438" si="176">H439+H457+H468+H481</f>
        <v>7601888.1799999997</v>
      </c>
      <c r="I438" s="63">
        <f>I439+I457+I468+I481</f>
        <v>0</v>
      </c>
      <c r="J438" s="63">
        <f t="shared" ref="J438:M438" si="177">J439+J457+J468+J481</f>
        <v>0</v>
      </c>
      <c r="K438" s="63">
        <f t="shared" si="177"/>
        <v>0</v>
      </c>
      <c r="L438" s="63">
        <f t="shared" si="177"/>
        <v>0</v>
      </c>
      <c r="M438" s="63">
        <f t="shared" si="177"/>
        <v>7601888.1799999997</v>
      </c>
    </row>
    <row r="439" spans="1:13" ht="43.35" customHeight="1">
      <c r="A439" s="10" t="s">
        <v>306</v>
      </c>
      <c r="B439" s="6" t="s">
        <v>217</v>
      </c>
      <c r="C439" s="6" t="s">
        <v>32</v>
      </c>
      <c r="D439" s="6" t="s">
        <v>330</v>
      </c>
      <c r="E439" s="6" t="s">
        <v>0</v>
      </c>
      <c r="F439" s="6" t="s">
        <v>0</v>
      </c>
      <c r="G439" s="51" t="s">
        <v>0</v>
      </c>
      <c r="H439" s="63">
        <f t="shared" ref="H439:M440" si="178">H440</f>
        <v>1517760</v>
      </c>
      <c r="I439" s="63">
        <f t="shared" si="178"/>
        <v>0</v>
      </c>
      <c r="J439" s="63">
        <f t="shared" si="178"/>
        <v>0</v>
      </c>
      <c r="K439" s="63">
        <f t="shared" si="178"/>
        <v>0</v>
      </c>
      <c r="L439" s="63">
        <f t="shared" si="178"/>
        <v>0</v>
      </c>
      <c r="M439" s="63">
        <f t="shared" si="178"/>
        <v>1517760</v>
      </c>
    </row>
    <row r="440" spans="1:13" ht="28.9" customHeight="1">
      <c r="A440" s="10" t="s">
        <v>219</v>
      </c>
      <c r="B440" s="6" t="s">
        <v>217</v>
      </c>
      <c r="C440" s="6" t="s">
        <v>32</v>
      </c>
      <c r="D440" s="19">
        <v>1530071020</v>
      </c>
      <c r="E440" s="6" t="s">
        <v>0</v>
      </c>
      <c r="F440" s="6" t="s">
        <v>0</v>
      </c>
      <c r="G440" s="51" t="s">
        <v>0</v>
      </c>
      <c r="H440" s="63">
        <f t="shared" si="178"/>
        <v>1517760</v>
      </c>
      <c r="I440" s="63">
        <f t="shared" si="178"/>
        <v>0</v>
      </c>
      <c r="J440" s="63">
        <f t="shared" si="178"/>
        <v>0</v>
      </c>
      <c r="K440" s="63">
        <f t="shared" si="178"/>
        <v>0</v>
      </c>
      <c r="L440" s="63">
        <f t="shared" si="178"/>
        <v>0</v>
      </c>
      <c r="M440" s="63">
        <f t="shared" si="178"/>
        <v>1517760</v>
      </c>
    </row>
    <row r="441" spans="1:13" ht="57.6" customHeight="1">
      <c r="A441" s="11" t="s">
        <v>220</v>
      </c>
      <c r="B441" s="12" t="s">
        <v>217</v>
      </c>
      <c r="C441" s="12" t="s">
        <v>32</v>
      </c>
      <c r="D441" s="19">
        <v>1530071020</v>
      </c>
      <c r="E441" s="12" t="s">
        <v>0</v>
      </c>
      <c r="F441" s="12" t="s">
        <v>0</v>
      </c>
      <c r="G441" s="52" t="s">
        <v>0</v>
      </c>
      <c r="H441" s="64">
        <f>H442+H451</f>
        <v>1517760</v>
      </c>
      <c r="I441" s="64">
        <f t="shared" ref="I441:L441" si="179">I442+I451</f>
        <v>0</v>
      </c>
      <c r="J441" s="64">
        <f t="shared" si="179"/>
        <v>0</v>
      </c>
      <c r="K441" s="64">
        <f t="shared" si="179"/>
        <v>0</v>
      </c>
      <c r="L441" s="64">
        <f t="shared" si="179"/>
        <v>0</v>
      </c>
      <c r="M441" s="64">
        <f>M442+M451</f>
        <v>1517760</v>
      </c>
    </row>
    <row r="442" spans="1:13" ht="43.35" customHeight="1">
      <c r="A442" s="10" t="s">
        <v>35</v>
      </c>
      <c r="B442" s="6" t="s">
        <v>217</v>
      </c>
      <c r="C442" s="6" t="s">
        <v>32</v>
      </c>
      <c r="D442" s="19">
        <v>1530071020</v>
      </c>
      <c r="E442" s="6" t="s">
        <v>36</v>
      </c>
      <c r="F442" s="6" t="s">
        <v>0</v>
      </c>
      <c r="G442" s="51" t="s">
        <v>0</v>
      </c>
      <c r="H442" s="63">
        <v>344000</v>
      </c>
      <c r="I442" s="63">
        <f t="shared" ref="I442:M443" si="180">I443</f>
        <v>0</v>
      </c>
      <c r="J442" s="63">
        <f t="shared" si="180"/>
        <v>0</v>
      </c>
      <c r="K442" s="63">
        <f t="shared" si="180"/>
        <v>0</v>
      </c>
      <c r="L442" s="63">
        <f t="shared" si="180"/>
        <v>0</v>
      </c>
      <c r="M442" s="63">
        <f t="shared" si="180"/>
        <v>344000</v>
      </c>
    </row>
    <row r="443" spans="1:13" ht="43.35" customHeight="1">
      <c r="A443" s="10" t="s">
        <v>37</v>
      </c>
      <c r="B443" s="6" t="s">
        <v>217</v>
      </c>
      <c r="C443" s="6" t="s">
        <v>32</v>
      </c>
      <c r="D443" s="19">
        <v>1530071020</v>
      </c>
      <c r="E443" s="6" t="s">
        <v>38</v>
      </c>
      <c r="F443" s="6" t="s">
        <v>0</v>
      </c>
      <c r="G443" s="51" t="s">
        <v>0</v>
      </c>
      <c r="H443" s="63">
        <v>344000</v>
      </c>
      <c r="I443" s="63">
        <f t="shared" si="180"/>
        <v>0</v>
      </c>
      <c r="J443" s="63">
        <f t="shared" si="180"/>
        <v>0</v>
      </c>
      <c r="K443" s="63">
        <f t="shared" si="180"/>
        <v>0</v>
      </c>
      <c r="L443" s="63">
        <f t="shared" si="180"/>
        <v>0</v>
      </c>
      <c r="M443" s="63">
        <f t="shared" si="180"/>
        <v>344000</v>
      </c>
    </row>
    <row r="444" spans="1:13" ht="43.35" customHeight="1">
      <c r="A444" s="5" t="s">
        <v>39</v>
      </c>
      <c r="B444" s="6" t="s">
        <v>217</v>
      </c>
      <c r="C444" s="6" t="s">
        <v>32</v>
      </c>
      <c r="D444" s="19">
        <v>1530071020</v>
      </c>
      <c r="E444" s="6" t="s">
        <v>40</v>
      </c>
      <c r="F444" s="6" t="s">
        <v>0</v>
      </c>
      <c r="G444" s="51" t="s">
        <v>0</v>
      </c>
      <c r="H444" s="63">
        <v>344000</v>
      </c>
      <c r="I444" s="63">
        <f t="shared" ref="I444:L444" si="181">I445+I447</f>
        <v>0</v>
      </c>
      <c r="J444" s="63">
        <f t="shared" si="181"/>
        <v>0</v>
      </c>
      <c r="K444" s="63">
        <f t="shared" si="181"/>
        <v>0</v>
      </c>
      <c r="L444" s="63">
        <f t="shared" si="181"/>
        <v>0</v>
      </c>
      <c r="M444" s="63">
        <f>M445+M447</f>
        <v>344000</v>
      </c>
    </row>
    <row r="445" spans="1:13" ht="19.5" customHeight="1">
      <c r="A445" s="34" t="s">
        <v>84</v>
      </c>
      <c r="B445" s="13" t="s">
        <v>217</v>
      </c>
      <c r="C445" s="13" t="s">
        <v>32</v>
      </c>
      <c r="D445" s="29">
        <v>1530071020</v>
      </c>
      <c r="E445" s="13" t="s">
        <v>40</v>
      </c>
      <c r="F445" s="13">
        <v>222</v>
      </c>
      <c r="G445" s="51"/>
      <c r="H445" s="66">
        <v>44000</v>
      </c>
      <c r="I445" s="66">
        <f t="shared" ref="I445:L445" si="182">I446</f>
        <v>0</v>
      </c>
      <c r="J445" s="66">
        <f t="shared" si="182"/>
        <v>0</v>
      </c>
      <c r="K445" s="66">
        <f t="shared" si="182"/>
        <v>0</v>
      </c>
      <c r="L445" s="66">
        <f t="shared" si="182"/>
        <v>0</v>
      </c>
      <c r="M445" s="66">
        <f>M446</f>
        <v>44000</v>
      </c>
    </row>
    <row r="446" spans="1:13" ht="18" customHeight="1">
      <c r="A446" s="34" t="s">
        <v>293</v>
      </c>
      <c r="B446" s="13" t="s">
        <v>217</v>
      </c>
      <c r="C446" s="13" t="s">
        <v>32</v>
      </c>
      <c r="D446" s="29">
        <v>1530071020</v>
      </c>
      <c r="E446" s="13" t="s">
        <v>40</v>
      </c>
      <c r="F446" s="13">
        <v>222</v>
      </c>
      <c r="G446" s="53">
        <v>1125</v>
      </c>
      <c r="H446" s="66">
        <v>44000</v>
      </c>
      <c r="I446" s="66"/>
      <c r="J446" s="66"/>
      <c r="K446" s="66"/>
      <c r="L446" s="66"/>
      <c r="M446" s="66">
        <f>H446+I446+J446+K446+L446</f>
        <v>44000</v>
      </c>
    </row>
    <row r="447" spans="1:13" ht="14.45" customHeight="1">
      <c r="A447" s="7" t="s">
        <v>41</v>
      </c>
      <c r="B447" s="13" t="s">
        <v>217</v>
      </c>
      <c r="C447" s="13" t="s">
        <v>32</v>
      </c>
      <c r="D447" s="29">
        <v>1530071020</v>
      </c>
      <c r="E447" s="13" t="s">
        <v>40</v>
      </c>
      <c r="F447" s="13">
        <v>296</v>
      </c>
      <c r="G447" s="49" t="s">
        <v>0</v>
      </c>
      <c r="H447" s="65">
        <v>300000</v>
      </c>
      <c r="I447" s="65">
        <f t="shared" ref="I447:L447" si="183">I448</f>
        <v>0</v>
      </c>
      <c r="J447" s="65">
        <f t="shared" si="183"/>
        <v>0</v>
      </c>
      <c r="K447" s="65">
        <f t="shared" si="183"/>
        <v>0</v>
      </c>
      <c r="L447" s="65">
        <f t="shared" si="183"/>
        <v>0</v>
      </c>
      <c r="M447" s="65">
        <f>M448</f>
        <v>300000</v>
      </c>
    </row>
    <row r="448" spans="1:13" ht="57.6" customHeight="1">
      <c r="A448" s="7" t="s">
        <v>43</v>
      </c>
      <c r="B448" s="13" t="s">
        <v>217</v>
      </c>
      <c r="C448" s="13" t="s">
        <v>32</v>
      </c>
      <c r="D448" s="29">
        <v>1530071020</v>
      </c>
      <c r="E448" s="13" t="s">
        <v>40</v>
      </c>
      <c r="F448" s="13">
        <v>296</v>
      </c>
      <c r="G448" s="49" t="s">
        <v>44</v>
      </c>
      <c r="H448" s="65">
        <v>300000</v>
      </c>
      <c r="I448" s="65"/>
      <c r="J448" s="65"/>
      <c r="K448" s="65"/>
      <c r="L448" s="65"/>
      <c r="M448" s="65">
        <f>H448+I448+J448+K448+L448</f>
        <v>300000</v>
      </c>
    </row>
    <row r="449" spans="1:13" ht="14.45" hidden="1" customHeight="1">
      <c r="A449" s="7" t="s">
        <v>45</v>
      </c>
      <c r="B449" s="13" t="s">
        <v>217</v>
      </c>
      <c r="C449" s="13" t="s">
        <v>32</v>
      </c>
      <c r="D449" s="29" t="s">
        <v>304</v>
      </c>
      <c r="E449" s="13" t="s">
        <v>40</v>
      </c>
      <c r="F449" s="7" t="s">
        <v>46</v>
      </c>
      <c r="G449" s="49" t="s">
        <v>0</v>
      </c>
      <c r="H449" s="65">
        <v>0</v>
      </c>
      <c r="I449" s="65"/>
      <c r="J449" s="65"/>
      <c r="K449" s="65"/>
      <c r="L449" s="65">
        <f>L450</f>
        <v>0</v>
      </c>
      <c r="M449" s="65">
        <f>M450</f>
        <v>0</v>
      </c>
    </row>
    <row r="450" spans="1:13" ht="28.9" hidden="1" customHeight="1">
      <c r="A450" s="7" t="s">
        <v>82</v>
      </c>
      <c r="B450" s="13" t="s">
        <v>217</v>
      </c>
      <c r="C450" s="13" t="s">
        <v>32</v>
      </c>
      <c r="D450" s="29" t="s">
        <v>304</v>
      </c>
      <c r="E450" s="13" t="s">
        <v>40</v>
      </c>
      <c r="F450" s="7" t="s">
        <v>46</v>
      </c>
      <c r="G450" s="49" t="s">
        <v>83</v>
      </c>
      <c r="H450" s="65">
        <v>0</v>
      </c>
      <c r="I450" s="65"/>
      <c r="J450" s="65"/>
      <c r="K450" s="65"/>
      <c r="L450" s="65">
        <v>0</v>
      </c>
      <c r="M450" s="65">
        <v>0</v>
      </c>
    </row>
    <row r="451" spans="1:13" ht="28.9" customHeight="1">
      <c r="A451" s="10" t="s">
        <v>110</v>
      </c>
      <c r="B451" s="6" t="s">
        <v>217</v>
      </c>
      <c r="C451" s="6" t="s">
        <v>32</v>
      </c>
      <c r="D451" s="29">
        <v>1530071020</v>
      </c>
      <c r="E451" s="6" t="s">
        <v>111</v>
      </c>
      <c r="F451" s="6" t="s">
        <v>0</v>
      </c>
      <c r="G451" s="51" t="s">
        <v>0</v>
      </c>
      <c r="H451" s="63">
        <f t="shared" ref="H451:M453" si="184">H452</f>
        <v>1173760</v>
      </c>
      <c r="I451" s="63">
        <f t="shared" si="184"/>
        <v>0</v>
      </c>
      <c r="J451" s="63">
        <f t="shared" si="184"/>
        <v>0</v>
      </c>
      <c r="K451" s="63">
        <f t="shared" si="184"/>
        <v>0</v>
      </c>
      <c r="L451" s="63">
        <f t="shared" si="184"/>
        <v>0</v>
      </c>
      <c r="M451" s="63">
        <f t="shared" si="184"/>
        <v>1173760</v>
      </c>
    </row>
    <row r="452" spans="1:13" ht="43.35" customHeight="1">
      <c r="A452" s="10" t="s">
        <v>112</v>
      </c>
      <c r="B452" s="6" t="s">
        <v>217</v>
      </c>
      <c r="C452" s="6" t="s">
        <v>32</v>
      </c>
      <c r="D452" s="29">
        <v>1530071020</v>
      </c>
      <c r="E452" s="6">
        <v>300</v>
      </c>
      <c r="F452" s="6" t="s">
        <v>0</v>
      </c>
      <c r="G452" s="51" t="s">
        <v>0</v>
      </c>
      <c r="H452" s="63">
        <f t="shared" si="184"/>
        <v>1173760</v>
      </c>
      <c r="I452" s="63">
        <f t="shared" si="184"/>
        <v>0</v>
      </c>
      <c r="J452" s="63">
        <f t="shared" si="184"/>
        <v>0</v>
      </c>
      <c r="K452" s="63">
        <f t="shared" si="184"/>
        <v>0</v>
      </c>
      <c r="L452" s="63">
        <f t="shared" si="184"/>
        <v>0</v>
      </c>
      <c r="M452" s="63">
        <f t="shared" si="184"/>
        <v>1173760</v>
      </c>
    </row>
    <row r="453" spans="1:13" ht="43.35" customHeight="1">
      <c r="A453" s="5" t="s">
        <v>221</v>
      </c>
      <c r="B453" s="6" t="s">
        <v>217</v>
      </c>
      <c r="C453" s="6" t="s">
        <v>32</v>
      </c>
      <c r="D453" s="29">
        <v>1530071020</v>
      </c>
      <c r="E453" s="6" t="s">
        <v>222</v>
      </c>
      <c r="F453" s="6" t="s">
        <v>0</v>
      </c>
      <c r="G453" s="51" t="s">
        <v>0</v>
      </c>
      <c r="H453" s="63">
        <f t="shared" si="184"/>
        <v>1173760</v>
      </c>
      <c r="I453" s="63">
        <f t="shared" si="184"/>
        <v>0</v>
      </c>
      <c r="J453" s="63">
        <f t="shared" si="184"/>
        <v>0</v>
      </c>
      <c r="K453" s="63">
        <f t="shared" si="184"/>
        <v>0</v>
      </c>
      <c r="L453" s="63">
        <f t="shared" si="184"/>
        <v>0</v>
      </c>
      <c r="M453" s="63">
        <f t="shared" si="184"/>
        <v>1173760</v>
      </c>
    </row>
    <row r="454" spans="1:13" ht="14.45" customHeight="1">
      <c r="A454" s="7" t="s">
        <v>223</v>
      </c>
      <c r="B454" s="13" t="s">
        <v>217</v>
      </c>
      <c r="C454" s="13" t="s">
        <v>32</v>
      </c>
      <c r="D454" s="29">
        <v>1530071020</v>
      </c>
      <c r="E454" s="13" t="s">
        <v>222</v>
      </c>
      <c r="F454" s="7" t="s">
        <v>224</v>
      </c>
      <c r="G454" s="49" t="s">
        <v>0</v>
      </c>
      <c r="H454" s="65">
        <f>H455+H456</f>
        <v>1173760</v>
      </c>
      <c r="I454" s="65">
        <f t="shared" ref="I454:L454" si="185">I455+I456</f>
        <v>0</v>
      </c>
      <c r="J454" s="65">
        <f t="shared" si="185"/>
        <v>0</v>
      </c>
      <c r="K454" s="65">
        <f t="shared" si="185"/>
        <v>0</v>
      </c>
      <c r="L454" s="65">
        <f t="shared" si="185"/>
        <v>0</v>
      </c>
      <c r="M454" s="65">
        <f>M455+M456</f>
        <v>1173760</v>
      </c>
    </row>
    <row r="455" spans="1:13" ht="14.45" customHeight="1">
      <c r="A455" s="7"/>
      <c r="B455" s="13" t="s">
        <v>217</v>
      </c>
      <c r="C455" s="13" t="s">
        <v>32</v>
      </c>
      <c r="D455" s="29">
        <v>1530071020</v>
      </c>
      <c r="E455" s="13" t="s">
        <v>222</v>
      </c>
      <c r="F455" s="7" t="s">
        <v>224</v>
      </c>
      <c r="G455" s="54">
        <v>1141</v>
      </c>
      <c r="H455" s="65">
        <v>73760</v>
      </c>
      <c r="I455" s="65"/>
      <c r="J455" s="65"/>
      <c r="K455" s="65"/>
      <c r="L455" s="65"/>
      <c r="M455" s="65">
        <f>H455+I455+J455+K455+L455</f>
        <v>73760</v>
      </c>
    </row>
    <row r="456" spans="1:13" ht="45" customHeight="1">
      <c r="A456" s="7" t="s">
        <v>225</v>
      </c>
      <c r="B456" s="13" t="s">
        <v>217</v>
      </c>
      <c r="C456" s="13" t="s">
        <v>32</v>
      </c>
      <c r="D456" s="29">
        <v>1530071020</v>
      </c>
      <c r="E456" s="13" t="s">
        <v>222</v>
      </c>
      <c r="F456" s="7" t="s">
        <v>224</v>
      </c>
      <c r="G456" s="49" t="s">
        <v>226</v>
      </c>
      <c r="H456" s="65">
        <f>800000+300000</f>
        <v>1100000</v>
      </c>
      <c r="I456" s="65"/>
      <c r="J456" s="65"/>
      <c r="K456" s="65"/>
      <c r="L456" s="65"/>
      <c r="M456" s="65">
        <f>H456+I456+J456+K456+L456</f>
        <v>1100000</v>
      </c>
    </row>
    <row r="457" spans="1:13" ht="28.9" customHeight="1">
      <c r="A457" s="10" t="s">
        <v>305</v>
      </c>
      <c r="B457" s="6" t="s">
        <v>217</v>
      </c>
      <c r="C457" s="6" t="s">
        <v>32</v>
      </c>
      <c r="D457" s="19" t="s">
        <v>331</v>
      </c>
      <c r="E457" s="6" t="s">
        <v>0</v>
      </c>
      <c r="F457" s="6" t="s">
        <v>0</v>
      </c>
      <c r="G457" s="51" t="s">
        <v>0</v>
      </c>
      <c r="H457" s="63">
        <f>H458+H464</f>
        <v>5284128.18</v>
      </c>
      <c r="I457" s="63">
        <f>I458+I464</f>
        <v>0</v>
      </c>
      <c r="J457" s="63">
        <f t="shared" ref="J457:L457" si="186">J458+J464</f>
        <v>0</v>
      </c>
      <c r="K457" s="63">
        <f t="shared" si="186"/>
        <v>0</v>
      </c>
      <c r="L457" s="63">
        <f t="shared" si="186"/>
        <v>0</v>
      </c>
      <c r="M457" s="63">
        <f>M458+M464</f>
        <v>5284128.18</v>
      </c>
    </row>
    <row r="458" spans="1:13" ht="14.45" customHeight="1">
      <c r="A458" s="10" t="s">
        <v>227</v>
      </c>
      <c r="B458" s="6" t="s">
        <v>217</v>
      </c>
      <c r="C458" s="6" t="s">
        <v>32</v>
      </c>
      <c r="D458" s="19" t="s">
        <v>332</v>
      </c>
      <c r="E458" s="6" t="s">
        <v>0</v>
      </c>
      <c r="F458" s="6" t="s">
        <v>0</v>
      </c>
      <c r="G458" s="51" t="s">
        <v>0</v>
      </c>
      <c r="H458" s="63">
        <v>1000000</v>
      </c>
      <c r="I458" s="63">
        <f t="shared" ref="I458:M462" si="187">I459</f>
        <v>0</v>
      </c>
      <c r="J458" s="63">
        <f t="shared" si="187"/>
        <v>0</v>
      </c>
      <c r="K458" s="63">
        <f t="shared" si="187"/>
        <v>0</v>
      </c>
      <c r="L458" s="63">
        <f t="shared" si="187"/>
        <v>0</v>
      </c>
      <c r="M458" s="63">
        <f t="shared" si="187"/>
        <v>1000000</v>
      </c>
    </row>
    <row r="459" spans="1:13" ht="72.599999999999994" customHeight="1">
      <c r="A459" s="11" t="s">
        <v>307</v>
      </c>
      <c r="B459" s="12" t="s">
        <v>217</v>
      </c>
      <c r="C459" s="12" t="s">
        <v>32</v>
      </c>
      <c r="D459" s="19" t="s">
        <v>332</v>
      </c>
      <c r="E459" s="12" t="s">
        <v>0</v>
      </c>
      <c r="F459" s="12" t="s">
        <v>0</v>
      </c>
      <c r="G459" s="52" t="s">
        <v>0</v>
      </c>
      <c r="H459" s="64">
        <v>1000000</v>
      </c>
      <c r="I459" s="64">
        <f t="shared" si="187"/>
        <v>0</v>
      </c>
      <c r="J459" s="64">
        <f t="shared" si="187"/>
        <v>0</v>
      </c>
      <c r="K459" s="64">
        <f t="shared" si="187"/>
        <v>0</v>
      </c>
      <c r="L459" s="64">
        <f t="shared" si="187"/>
        <v>0</v>
      </c>
      <c r="M459" s="64">
        <f t="shared" si="187"/>
        <v>1000000</v>
      </c>
    </row>
    <row r="460" spans="1:13" ht="28.9" customHeight="1">
      <c r="A460" s="10" t="s">
        <v>110</v>
      </c>
      <c r="B460" s="6" t="s">
        <v>217</v>
      </c>
      <c r="C460" s="6" t="s">
        <v>32</v>
      </c>
      <c r="D460" s="19" t="s">
        <v>332</v>
      </c>
      <c r="E460" s="6">
        <v>500</v>
      </c>
      <c r="F460" s="6" t="s">
        <v>0</v>
      </c>
      <c r="G460" s="51" t="s">
        <v>0</v>
      </c>
      <c r="H460" s="63">
        <v>1000000</v>
      </c>
      <c r="I460" s="63">
        <f t="shared" si="187"/>
        <v>0</v>
      </c>
      <c r="J460" s="63">
        <f t="shared" si="187"/>
        <v>0</v>
      </c>
      <c r="K460" s="63">
        <f t="shared" si="187"/>
        <v>0</v>
      </c>
      <c r="L460" s="63">
        <f t="shared" si="187"/>
        <v>0</v>
      </c>
      <c r="M460" s="63">
        <f t="shared" si="187"/>
        <v>1000000</v>
      </c>
    </row>
    <row r="461" spans="1:13" ht="43.35" customHeight="1">
      <c r="A461" s="10" t="s">
        <v>112</v>
      </c>
      <c r="B461" s="6" t="s">
        <v>217</v>
      </c>
      <c r="C461" s="6" t="s">
        <v>32</v>
      </c>
      <c r="D461" s="19" t="s">
        <v>332</v>
      </c>
      <c r="E461" s="6">
        <v>540</v>
      </c>
      <c r="F461" s="6" t="s">
        <v>0</v>
      </c>
      <c r="G461" s="51" t="s">
        <v>0</v>
      </c>
      <c r="H461" s="63">
        <v>1000000</v>
      </c>
      <c r="I461" s="63">
        <f t="shared" si="187"/>
        <v>0</v>
      </c>
      <c r="J461" s="63">
        <f t="shared" si="187"/>
        <v>0</v>
      </c>
      <c r="K461" s="63">
        <f t="shared" si="187"/>
        <v>0</v>
      </c>
      <c r="L461" s="63">
        <f t="shared" si="187"/>
        <v>0</v>
      </c>
      <c r="M461" s="63">
        <f t="shared" si="187"/>
        <v>1000000</v>
      </c>
    </row>
    <row r="462" spans="1:13" ht="28.9" customHeight="1">
      <c r="A462" s="5" t="s">
        <v>228</v>
      </c>
      <c r="B462" s="6" t="s">
        <v>217</v>
      </c>
      <c r="C462" s="6" t="s">
        <v>32</v>
      </c>
      <c r="D462" s="19" t="s">
        <v>332</v>
      </c>
      <c r="E462" s="6">
        <v>540</v>
      </c>
      <c r="F462" s="6" t="s">
        <v>0</v>
      </c>
      <c r="G462" s="51" t="s">
        <v>0</v>
      </c>
      <c r="H462" s="63">
        <v>1000000</v>
      </c>
      <c r="I462" s="63">
        <f t="shared" si="187"/>
        <v>0</v>
      </c>
      <c r="J462" s="63">
        <f t="shared" si="187"/>
        <v>0</v>
      </c>
      <c r="K462" s="63">
        <f t="shared" si="187"/>
        <v>0</v>
      </c>
      <c r="L462" s="63">
        <f t="shared" si="187"/>
        <v>0</v>
      </c>
      <c r="M462" s="63">
        <f>M463</f>
        <v>1000000</v>
      </c>
    </row>
    <row r="463" spans="1:13" ht="31.5" customHeight="1">
      <c r="A463" s="7" t="s">
        <v>343</v>
      </c>
      <c r="B463" s="13" t="s">
        <v>217</v>
      </c>
      <c r="C463" s="13" t="s">
        <v>32</v>
      </c>
      <c r="D463" s="27" t="s">
        <v>332</v>
      </c>
      <c r="E463" s="13">
        <v>540</v>
      </c>
      <c r="F463" s="7">
        <v>251</v>
      </c>
      <c r="G463" s="49" t="s">
        <v>0</v>
      </c>
      <c r="H463" s="65">
        <v>1000000</v>
      </c>
      <c r="I463" s="65"/>
      <c r="J463" s="65"/>
      <c r="K463" s="65"/>
      <c r="L463" s="65"/>
      <c r="M463" s="65">
        <f>H463+I463+J463+K463+L463</f>
        <v>1000000</v>
      </c>
    </row>
    <row r="464" spans="1:13" ht="31.5" customHeight="1">
      <c r="A464" s="5" t="s">
        <v>364</v>
      </c>
      <c r="B464" s="6">
        <v>10</v>
      </c>
      <c r="C464" s="6">
        <v>3</v>
      </c>
      <c r="D464" s="6"/>
      <c r="E464" s="6"/>
      <c r="F464" s="5"/>
      <c r="G464" s="57"/>
      <c r="H464" s="63">
        <f>H466</f>
        <v>4284128.18</v>
      </c>
      <c r="I464" s="63">
        <f t="shared" ref="I464:M464" si="188">I465+I466+I467</f>
        <v>0</v>
      </c>
      <c r="J464" s="63">
        <f t="shared" si="188"/>
        <v>0</v>
      </c>
      <c r="K464" s="63">
        <f t="shared" si="188"/>
        <v>0</v>
      </c>
      <c r="L464" s="63">
        <f t="shared" si="188"/>
        <v>0</v>
      </c>
      <c r="M464" s="63">
        <f t="shared" si="188"/>
        <v>4284128.18</v>
      </c>
    </row>
    <row r="465" spans="1:13" ht="13.5" hidden="1" customHeight="1">
      <c r="A465" s="7" t="s">
        <v>346</v>
      </c>
      <c r="B465" s="13" t="s">
        <v>217</v>
      </c>
      <c r="C465" s="13" t="s">
        <v>32</v>
      </c>
      <c r="D465" s="27" t="s">
        <v>351</v>
      </c>
      <c r="E465" s="13">
        <v>244</v>
      </c>
      <c r="F465" s="13">
        <v>226</v>
      </c>
      <c r="G465" s="54">
        <v>1140</v>
      </c>
      <c r="H465" s="65">
        <v>0</v>
      </c>
      <c r="I465" s="65">
        <v>0</v>
      </c>
      <c r="J465" s="65"/>
      <c r="K465" s="65"/>
      <c r="L465" s="65"/>
      <c r="M465" s="65">
        <f t="shared" ref="M465:M467" si="189">H465+I465+J465+K465+L465</f>
        <v>0</v>
      </c>
    </row>
    <row r="466" spans="1:13" ht="14.45" customHeight="1">
      <c r="A466" s="34" t="s">
        <v>345</v>
      </c>
      <c r="B466" s="13" t="s">
        <v>217</v>
      </c>
      <c r="C466" s="13" t="s">
        <v>32</v>
      </c>
      <c r="D466" s="27" t="s">
        <v>351</v>
      </c>
      <c r="E466" s="13">
        <v>853</v>
      </c>
      <c r="F466" s="13">
        <v>296</v>
      </c>
      <c r="G466" s="54">
        <v>1150</v>
      </c>
      <c r="H466" s="65">
        <f>5784128.18-1500000</f>
        <v>4284128.18</v>
      </c>
      <c r="I466" s="65"/>
      <c r="J466" s="65"/>
      <c r="K466" s="65"/>
      <c r="L466" s="65"/>
      <c r="M466" s="65">
        <f t="shared" si="189"/>
        <v>4284128.18</v>
      </c>
    </row>
    <row r="467" spans="1:13" ht="14.45" hidden="1" customHeight="1">
      <c r="A467" s="34" t="s">
        <v>344</v>
      </c>
      <c r="B467" s="13" t="s">
        <v>217</v>
      </c>
      <c r="C467" s="13" t="s">
        <v>32</v>
      </c>
      <c r="D467" s="27" t="s">
        <v>351</v>
      </c>
      <c r="E467" s="13">
        <v>412</v>
      </c>
      <c r="F467" s="13">
        <v>310</v>
      </c>
      <c r="G467" s="54">
        <v>1116</v>
      </c>
      <c r="H467" s="65">
        <v>0</v>
      </c>
      <c r="I467" s="65">
        <v>0</v>
      </c>
      <c r="J467" s="65"/>
      <c r="K467" s="65"/>
      <c r="L467" s="65"/>
      <c r="M467" s="65">
        <f t="shared" si="189"/>
        <v>0</v>
      </c>
    </row>
    <row r="468" spans="1:13" ht="43.35" customHeight="1">
      <c r="A468" s="10" t="s">
        <v>292</v>
      </c>
      <c r="B468" s="6" t="s">
        <v>217</v>
      </c>
      <c r="C468" s="6" t="s">
        <v>32</v>
      </c>
      <c r="D468" s="19" t="s">
        <v>313</v>
      </c>
      <c r="E468" s="6" t="s">
        <v>0</v>
      </c>
      <c r="F468" s="6" t="s">
        <v>0</v>
      </c>
      <c r="G468" s="51" t="s">
        <v>0</v>
      </c>
      <c r="H468" s="63">
        <f t="shared" ref="H468:M474" si="190">H469</f>
        <v>800000</v>
      </c>
      <c r="I468" s="63">
        <f t="shared" si="190"/>
        <v>0</v>
      </c>
      <c r="J468" s="63">
        <f t="shared" si="190"/>
        <v>0</v>
      </c>
      <c r="K468" s="63">
        <f t="shared" si="190"/>
        <v>0</v>
      </c>
      <c r="L468" s="63">
        <f t="shared" si="190"/>
        <v>0</v>
      </c>
      <c r="M468" s="63">
        <f t="shared" si="190"/>
        <v>800000</v>
      </c>
    </row>
    <row r="469" spans="1:13" ht="14.45" customHeight="1">
      <c r="A469" s="10" t="s">
        <v>163</v>
      </c>
      <c r="B469" s="6" t="s">
        <v>217</v>
      </c>
      <c r="C469" s="6" t="s">
        <v>32</v>
      </c>
      <c r="D469" s="19" t="s">
        <v>314</v>
      </c>
      <c r="E469" s="6" t="s">
        <v>0</v>
      </c>
      <c r="F469" s="6" t="s">
        <v>0</v>
      </c>
      <c r="G469" s="51" t="s">
        <v>0</v>
      </c>
      <c r="H469" s="63">
        <f t="shared" si="190"/>
        <v>800000</v>
      </c>
      <c r="I469" s="63">
        <f t="shared" si="190"/>
        <v>0</v>
      </c>
      <c r="J469" s="63">
        <f t="shared" si="190"/>
        <v>0</v>
      </c>
      <c r="K469" s="63">
        <f t="shared" si="190"/>
        <v>0</v>
      </c>
      <c r="L469" s="63">
        <f t="shared" si="190"/>
        <v>0</v>
      </c>
      <c r="M469" s="63">
        <f t="shared" si="190"/>
        <v>800000</v>
      </c>
    </row>
    <row r="470" spans="1:13" ht="28.9" customHeight="1">
      <c r="A470" s="11" t="s">
        <v>229</v>
      </c>
      <c r="B470" s="12" t="s">
        <v>217</v>
      </c>
      <c r="C470" s="12" t="s">
        <v>32</v>
      </c>
      <c r="D470" s="19">
        <v>1860010030</v>
      </c>
      <c r="E470" s="12" t="s">
        <v>0</v>
      </c>
      <c r="F470" s="12" t="s">
        <v>0</v>
      </c>
      <c r="G470" s="52" t="s">
        <v>0</v>
      </c>
      <c r="H470" s="64">
        <f t="shared" si="190"/>
        <v>800000</v>
      </c>
      <c r="I470" s="64">
        <f t="shared" si="190"/>
        <v>0</v>
      </c>
      <c r="J470" s="64">
        <f t="shared" si="190"/>
        <v>0</v>
      </c>
      <c r="K470" s="64">
        <f t="shared" si="190"/>
        <v>0</v>
      </c>
      <c r="L470" s="64">
        <f t="shared" si="190"/>
        <v>0</v>
      </c>
      <c r="M470" s="64">
        <f t="shared" si="190"/>
        <v>800000</v>
      </c>
    </row>
    <row r="471" spans="1:13" ht="28.9" customHeight="1">
      <c r="A471" s="10" t="s">
        <v>110</v>
      </c>
      <c r="B471" s="6" t="s">
        <v>217</v>
      </c>
      <c r="C471" s="6" t="s">
        <v>32</v>
      </c>
      <c r="D471" s="19">
        <v>1860010030</v>
      </c>
      <c r="E471" s="6" t="s">
        <v>111</v>
      </c>
      <c r="F471" s="6" t="s">
        <v>0</v>
      </c>
      <c r="G471" s="51" t="s">
        <v>0</v>
      </c>
      <c r="H471" s="63">
        <f t="shared" si="190"/>
        <v>800000</v>
      </c>
      <c r="I471" s="63">
        <f t="shared" si="190"/>
        <v>0</v>
      </c>
      <c r="J471" s="63">
        <f t="shared" si="190"/>
        <v>0</v>
      </c>
      <c r="K471" s="63">
        <f t="shared" si="190"/>
        <v>0</v>
      </c>
      <c r="L471" s="63">
        <f t="shared" si="190"/>
        <v>0</v>
      </c>
      <c r="M471" s="63">
        <f t="shared" si="190"/>
        <v>800000</v>
      </c>
    </row>
    <row r="472" spans="1:13" ht="43.35" customHeight="1">
      <c r="A472" s="10" t="s">
        <v>112</v>
      </c>
      <c r="B472" s="6" t="s">
        <v>217</v>
      </c>
      <c r="C472" s="6" t="s">
        <v>32</v>
      </c>
      <c r="D472" s="78">
        <v>1860010030</v>
      </c>
      <c r="E472" s="6" t="s">
        <v>113</v>
      </c>
      <c r="F472" s="6" t="s">
        <v>0</v>
      </c>
      <c r="G472" s="51" t="s">
        <v>0</v>
      </c>
      <c r="H472" s="63">
        <f t="shared" si="190"/>
        <v>800000</v>
      </c>
      <c r="I472" s="63">
        <f t="shared" si="190"/>
        <v>0</v>
      </c>
      <c r="J472" s="63">
        <f t="shared" si="190"/>
        <v>0</v>
      </c>
      <c r="K472" s="63">
        <f t="shared" si="190"/>
        <v>0</v>
      </c>
      <c r="L472" s="63">
        <f t="shared" si="190"/>
        <v>0</v>
      </c>
      <c r="M472" s="63">
        <f t="shared" si="190"/>
        <v>800000</v>
      </c>
    </row>
    <row r="473" spans="1:13" ht="43.35" customHeight="1">
      <c r="A473" s="5" t="s">
        <v>221</v>
      </c>
      <c r="B473" s="6" t="s">
        <v>217</v>
      </c>
      <c r="C473" s="6" t="s">
        <v>32</v>
      </c>
      <c r="D473" s="78">
        <v>1860010030</v>
      </c>
      <c r="E473" s="6" t="s">
        <v>222</v>
      </c>
      <c r="F473" s="6" t="s">
        <v>0</v>
      </c>
      <c r="G473" s="51" t="s">
        <v>0</v>
      </c>
      <c r="H473" s="63">
        <f t="shared" ref="H473:M473" si="191">H474</f>
        <v>800000</v>
      </c>
      <c r="I473" s="63">
        <f t="shared" si="191"/>
        <v>0</v>
      </c>
      <c r="J473" s="63">
        <f t="shared" si="191"/>
        <v>0</v>
      </c>
      <c r="K473" s="63">
        <f t="shared" si="191"/>
        <v>0</v>
      </c>
      <c r="L473" s="63">
        <f t="shared" si="191"/>
        <v>0</v>
      </c>
      <c r="M473" s="63">
        <f t="shared" si="191"/>
        <v>800000</v>
      </c>
    </row>
    <row r="474" spans="1:13" ht="14.45" customHeight="1">
      <c r="A474" s="7" t="s">
        <v>223</v>
      </c>
      <c r="B474" s="13" t="s">
        <v>217</v>
      </c>
      <c r="C474" s="13" t="s">
        <v>32</v>
      </c>
      <c r="D474" s="78">
        <v>1860010030</v>
      </c>
      <c r="E474" s="13" t="s">
        <v>222</v>
      </c>
      <c r="F474" s="7" t="s">
        <v>224</v>
      </c>
      <c r="G474" s="49" t="s">
        <v>0</v>
      </c>
      <c r="H474" s="66">
        <f>H475</f>
        <v>800000</v>
      </c>
      <c r="I474" s="65">
        <f t="shared" si="190"/>
        <v>0</v>
      </c>
      <c r="J474" s="65">
        <f t="shared" si="190"/>
        <v>0</v>
      </c>
      <c r="K474" s="65">
        <f t="shared" si="190"/>
        <v>0</v>
      </c>
      <c r="L474" s="65">
        <f t="shared" si="190"/>
        <v>0</v>
      </c>
      <c r="M474" s="65">
        <f t="shared" si="190"/>
        <v>800000</v>
      </c>
    </row>
    <row r="475" spans="1:13" ht="45" customHeight="1">
      <c r="A475" s="7" t="s">
        <v>225</v>
      </c>
      <c r="B475" s="13" t="s">
        <v>217</v>
      </c>
      <c r="C475" s="13" t="s">
        <v>32</v>
      </c>
      <c r="D475" s="78">
        <v>1860010030</v>
      </c>
      <c r="E475" s="13" t="s">
        <v>222</v>
      </c>
      <c r="F475" s="7" t="s">
        <v>224</v>
      </c>
      <c r="G475" s="49" t="s">
        <v>226</v>
      </c>
      <c r="H475" s="65">
        <f>300000+500000</f>
        <v>800000</v>
      </c>
      <c r="I475" s="65"/>
      <c r="J475" s="65"/>
      <c r="K475" s="65"/>
      <c r="L475" s="65"/>
      <c r="M475" s="65">
        <f>H475+I475+J475+K475+L475</f>
        <v>800000</v>
      </c>
    </row>
    <row r="476" spans="1:13" ht="59.25" hidden="1" customHeight="1">
      <c r="A476" s="42" t="s">
        <v>270</v>
      </c>
      <c r="B476" s="6">
        <v>10</v>
      </c>
      <c r="C476" s="22" t="s">
        <v>271</v>
      </c>
      <c r="D476" s="35" t="s">
        <v>272</v>
      </c>
      <c r="E476" s="6"/>
      <c r="F476" s="5"/>
      <c r="G476" s="57"/>
      <c r="H476" s="63">
        <v>0</v>
      </c>
      <c r="I476" s="63"/>
      <c r="J476" s="63"/>
      <c r="K476" s="63"/>
      <c r="L476" s="63">
        <f t="shared" ref="L476:M479" si="192">L477</f>
        <v>0</v>
      </c>
      <c r="M476" s="63">
        <f t="shared" si="192"/>
        <v>0</v>
      </c>
    </row>
    <row r="477" spans="1:13" ht="26.25" hidden="1" customHeight="1">
      <c r="A477" s="43" t="s">
        <v>110</v>
      </c>
      <c r="B477" s="6">
        <v>10</v>
      </c>
      <c r="C477" s="22" t="s">
        <v>271</v>
      </c>
      <c r="D477" s="35" t="s">
        <v>272</v>
      </c>
      <c r="E477" s="6">
        <v>200</v>
      </c>
      <c r="F477" s="5"/>
      <c r="G477" s="57"/>
      <c r="H477" s="65">
        <v>0</v>
      </c>
      <c r="I477" s="65"/>
      <c r="J477" s="65"/>
      <c r="K477" s="65"/>
      <c r="L477" s="65">
        <f t="shared" si="192"/>
        <v>0</v>
      </c>
      <c r="M477" s="65">
        <f t="shared" si="192"/>
        <v>0</v>
      </c>
    </row>
    <row r="478" spans="1:13" ht="14.45" hidden="1" customHeight="1">
      <c r="A478" s="44" t="s">
        <v>273</v>
      </c>
      <c r="B478" s="6">
        <v>10</v>
      </c>
      <c r="C478" s="22" t="s">
        <v>271</v>
      </c>
      <c r="D478" s="35" t="s">
        <v>272</v>
      </c>
      <c r="E478" s="6">
        <v>244</v>
      </c>
      <c r="F478" s="5"/>
      <c r="G478" s="57"/>
      <c r="H478" s="65">
        <v>0</v>
      </c>
      <c r="I478" s="65"/>
      <c r="J478" s="65"/>
      <c r="K478" s="65"/>
      <c r="L478" s="65">
        <f t="shared" si="192"/>
        <v>0</v>
      </c>
      <c r="M478" s="65">
        <f t="shared" si="192"/>
        <v>0</v>
      </c>
    </row>
    <row r="479" spans="1:13" ht="14.45" hidden="1" customHeight="1">
      <c r="A479" s="36" t="s">
        <v>54</v>
      </c>
      <c r="B479" s="27">
        <v>10</v>
      </c>
      <c r="C479" s="28" t="s">
        <v>271</v>
      </c>
      <c r="D479" s="37" t="s">
        <v>272</v>
      </c>
      <c r="E479" s="27">
        <v>244</v>
      </c>
      <c r="F479" s="34">
        <v>226</v>
      </c>
      <c r="G479" s="58"/>
      <c r="H479" s="65">
        <v>0</v>
      </c>
      <c r="I479" s="65"/>
      <c r="J479" s="65"/>
      <c r="K479" s="65"/>
      <c r="L479" s="65">
        <f t="shared" si="192"/>
        <v>0</v>
      </c>
      <c r="M479" s="65">
        <f t="shared" si="192"/>
        <v>0</v>
      </c>
    </row>
    <row r="480" spans="1:13" ht="37.5" hidden="1" customHeight="1">
      <c r="A480" s="38" t="s">
        <v>274</v>
      </c>
      <c r="B480" s="39">
        <v>10</v>
      </c>
      <c r="C480" s="40" t="s">
        <v>271</v>
      </c>
      <c r="D480" s="41" t="s">
        <v>272</v>
      </c>
      <c r="E480" s="39">
        <v>244</v>
      </c>
      <c r="F480" s="45">
        <v>226</v>
      </c>
      <c r="G480" s="59">
        <v>1140</v>
      </c>
      <c r="H480" s="65">
        <v>0</v>
      </c>
      <c r="I480" s="65"/>
      <c r="J480" s="65"/>
      <c r="K480" s="65"/>
      <c r="L480" s="65">
        <v>0</v>
      </c>
      <c r="M480" s="65">
        <v>0</v>
      </c>
    </row>
    <row r="481" spans="1:13" ht="37.5" customHeight="1">
      <c r="A481" s="38" t="s">
        <v>357</v>
      </c>
      <c r="B481" s="13" t="s">
        <v>217</v>
      </c>
      <c r="C481" s="13" t="s">
        <v>32</v>
      </c>
      <c r="D481" s="78">
        <v>1860010030</v>
      </c>
      <c r="E481" s="13">
        <v>811</v>
      </c>
      <c r="F481" s="7">
        <v>241</v>
      </c>
      <c r="G481" s="49"/>
      <c r="H481" s="65">
        <v>0</v>
      </c>
      <c r="I481" s="65"/>
      <c r="J481" s="65"/>
      <c r="K481" s="65"/>
      <c r="L481" s="65"/>
      <c r="M481" s="65">
        <f>H481+I481+J481+K481+L481</f>
        <v>0</v>
      </c>
    </row>
    <row r="482" spans="1:13" ht="37.5" customHeight="1">
      <c r="A482" s="44" t="s">
        <v>342</v>
      </c>
      <c r="B482" s="6" t="s">
        <v>217</v>
      </c>
      <c r="C482" s="6" t="s">
        <v>32</v>
      </c>
      <c r="D482" s="6">
        <v>9950091012</v>
      </c>
      <c r="E482" s="88">
        <v>244</v>
      </c>
      <c r="F482" s="89">
        <v>222</v>
      </c>
      <c r="G482" s="90">
        <v>1125</v>
      </c>
      <c r="H482" s="63">
        <v>300000</v>
      </c>
      <c r="I482" s="63"/>
      <c r="J482" s="63"/>
      <c r="K482" s="63"/>
      <c r="L482" s="63"/>
      <c r="M482" s="63">
        <f>H482+I482+J482+K482+L482</f>
        <v>300000</v>
      </c>
    </row>
    <row r="483" spans="1:13" ht="37.5" customHeight="1">
      <c r="A483" s="44" t="s">
        <v>342</v>
      </c>
      <c r="B483" s="6" t="s">
        <v>217</v>
      </c>
      <c r="C483" s="6" t="s">
        <v>32</v>
      </c>
      <c r="D483" s="6">
        <v>9950091012</v>
      </c>
      <c r="E483" s="88">
        <v>313</v>
      </c>
      <c r="F483" s="91">
        <v>262</v>
      </c>
      <c r="G483" s="92">
        <v>1142</v>
      </c>
      <c r="H483" s="63">
        <v>46560</v>
      </c>
      <c r="I483" s="63"/>
      <c r="J483" s="63"/>
      <c r="K483" s="63"/>
      <c r="L483" s="63"/>
      <c r="M483" s="63">
        <f>H483+I483+J483+K483+L483</f>
        <v>46560</v>
      </c>
    </row>
    <row r="484" spans="1:13" ht="14.45" customHeight="1">
      <c r="A484" s="85" t="s">
        <v>230</v>
      </c>
      <c r="B484" s="16" t="s">
        <v>231</v>
      </c>
      <c r="C484" s="16" t="s">
        <v>0</v>
      </c>
      <c r="D484" s="86" t="s">
        <v>0</v>
      </c>
      <c r="E484" s="16" t="s">
        <v>0</v>
      </c>
      <c r="F484" s="16" t="s">
        <v>0</v>
      </c>
      <c r="G484" s="50" t="s">
        <v>0</v>
      </c>
      <c r="H484" s="62">
        <f t="shared" ref="H484:M496" si="193">H485</f>
        <v>4535326</v>
      </c>
      <c r="I484" s="62">
        <f t="shared" si="193"/>
        <v>0</v>
      </c>
      <c r="J484" s="62">
        <f t="shared" si="193"/>
        <v>0</v>
      </c>
      <c r="K484" s="62">
        <f t="shared" si="193"/>
        <v>0</v>
      </c>
      <c r="L484" s="62">
        <f t="shared" si="193"/>
        <v>0</v>
      </c>
      <c r="M484" s="62">
        <f t="shared" si="193"/>
        <v>4535326</v>
      </c>
    </row>
    <row r="485" spans="1:13" ht="28.9" customHeight="1">
      <c r="A485" s="8" t="s">
        <v>232</v>
      </c>
      <c r="B485" s="6" t="s">
        <v>231</v>
      </c>
      <c r="C485" s="6" t="s">
        <v>187</v>
      </c>
      <c r="D485" s="6" t="s">
        <v>0</v>
      </c>
      <c r="E485" s="6" t="s">
        <v>0</v>
      </c>
      <c r="F485" s="6" t="s">
        <v>0</v>
      </c>
      <c r="G485" s="51" t="s">
        <v>0</v>
      </c>
      <c r="H485" s="63">
        <f t="shared" si="193"/>
        <v>4535326</v>
      </c>
      <c r="I485" s="63">
        <f t="shared" si="193"/>
        <v>0</v>
      </c>
      <c r="J485" s="63">
        <f t="shared" si="193"/>
        <v>0</v>
      </c>
      <c r="K485" s="63">
        <f t="shared" si="193"/>
        <v>0</v>
      </c>
      <c r="L485" s="63">
        <f t="shared" si="193"/>
        <v>0</v>
      </c>
      <c r="M485" s="63">
        <f t="shared" si="193"/>
        <v>4535326</v>
      </c>
    </row>
    <row r="486" spans="1:13" ht="43.35" customHeight="1">
      <c r="A486" s="10" t="s">
        <v>233</v>
      </c>
      <c r="B486" s="6" t="s">
        <v>231</v>
      </c>
      <c r="C486" s="6" t="s">
        <v>187</v>
      </c>
      <c r="D486" s="6" t="s">
        <v>333</v>
      </c>
      <c r="E486" s="6" t="s">
        <v>0</v>
      </c>
      <c r="F486" s="6" t="s">
        <v>0</v>
      </c>
      <c r="G486" s="51" t="s">
        <v>0</v>
      </c>
      <c r="H486" s="63">
        <f t="shared" si="193"/>
        <v>4535326</v>
      </c>
      <c r="I486" s="63">
        <f t="shared" si="193"/>
        <v>0</v>
      </c>
      <c r="J486" s="63">
        <f t="shared" si="193"/>
        <v>0</v>
      </c>
      <c r="K486" s="63">
        <f t="shared" si="193"/>
        <v>0</v>
      </c>
      <c r="L486" s="63">
        <f t="shared" si="193"/>
        <v>0</v>
      </c>
      <c r="M486" s="63">
        <f t="shared" si="193"/>
        <v>4535326</v>
      </c>
    </row>
    <row r="487" spans="1:13" ht="14.45" customHeight="1">
      <c r="A487" s="10" t="s">
        <v>234</v>
      </c>
      <c r="B487" s="6" t="s">
        <v>231</v>
      </c>
      <c r="C487" s="6" t="s">
        <v>187</v>
      </c>
      <c r="D487" s="6" t="s">
        <v>334</v>
      </c>
      <c r="E487" s="6" t="s">
        <v>0</v>
      </c>
      <c r="F487" s="6" t="s">
        <v>0</v>
      </c>
      <c r="G487" s="51" t="s">
        <v>0</v>
      </c>
      <c r="H487" s="63">
        <f t="shared" si="193"/>
        <v>4535326</v>
      </c>
      <c r="I487" s="63">
        <f t="shared" si="193"/>
        <v>0</v>
      </c>
      <c r="J487" s="63">
        <f t="shared" si="193"/>
        <v>0</v>
      </c>
      <c r="K487" s="63">
        <f t="shared" si="193"/>
        <v>0</v>
      </c>
      <c r="L487" s="63">
        <f t="shared" si="193"/>
        <v>0</v>
      </c>
      <c r="M487" s="63">
        <f t="shared" si="193"/>
        <v>4535326</v>
      </c>
    </row>
    <row r="488" spans="1:13" ht="43.35" customHeight="1">
      <c r="A488" s="11" t="s">
        <v>235</v>
      </c>
      <c r="B488" s="12" t="s">
        <v>231</v>
      </c>
      <c r="C488" s="12" t="s">
        <v>187</v>
      </c>
      <c r="D488" s="77">
        <v>1420010010</v>
      </c>
      <c r="E488" s="12" t="s">
        <v>0</v>
      </c>
      <c r="F488" s="12" t="s">
        <v>0</v>
      </c>
      <c r="G488" s="52" t="s">
        <v>0</v>
      </c>
      <c r="H488" s="64">
        <f>H489+H495+H508</f>
        <v>4535326</v>
      </c>
      <c r="I488" s="64">
        <f t="shared" ref="I488:L488" si="194">I489+I495+I508</f>
        <v>0</v>
      </c>
      <c r="J488" s="64">
        <f t="shared" si="194"/>
        <v>0</v>
      </c>
      <c r="K488" s="64">
        <f t="shared" si="194"/>
        <v>0</v>
      </c>
      <c r="L488" s="64">
        <f t="shared" si="194"/>
        <v>0</v>
      </c>
      <c r="M488" s="64">
        <f>M489+M495+M508</f>
        <v>4535326</v>
      </c>
    </row>
    <row r="489" spans="1:13" ht="48.75" customHeight="1">
      <c r="A489" s="30" t="s">
        <v>235</v>
      </c>
      <c r="B489" s="12" t="s">
        <v>231</v>
      </c>
      <c r="C489" s="12" t="s">
        <v>187</v>
      </c>
      <c r="D489" s="19">
        <v>1420010010</v>
      </c>
      <c r="E489" s="6">
        <v>100</v>
      </c>
      <c r="F489" s="6"/>
      <c r="G489" s="51"/>
      <c r="H489" s="64">
        <f>H490+H493</f>
        <v>2223740</v>
      </c>
      <c r="I489" s="64">
        <f>I490+I493</f>
        <v>0</v>
      </c>
      <c r="J489" s="64">
        <f t="shared" ref="J489:L489" si="195">J490+J493</f>
        <v>0</v>
      </c>
      <c r="K489" s="64">
        <f t="shared" si="195"/>
        <v>0</v>
      </c>
      <c r="L489" s="64">
        <f t="shared" si="195"/>
        <v>0</v>
      </c>
      <c r="M489" s="64">
        <f>M490+M493</f>
        <v>2223740</v>
      </c>
    </row>
    <row r="490" spans="1:13" ht="42.75" customHeight="1">
      <c r="A490" s="31" t="s">
        <v>39</v>
      </c>
      <c r="B490" s="12" t="s">
        <v>231</v>
      </c>
      <c r="C490" s="12" t="s">
        <v>187</v>
      </c>
      <c r="D490" s="19">
        <v>1420010010</v>
      </c>
      <c r="E490" s="6"/>
      <c r="F490" s="12"/>
      <c r="G490" s="52"/>
      <c r="H490" s="64">
        <f t="shared" ref="H490:M490" si="196">H491</f>
        <v>2220</v>
      </c>
      <c r="I490" s="64">
        <f t="shared" si="196"/>
        <v>0</v>
      </c>
      <c r="J490" s="64">
        <f t="shared" si="196"/>
        <v>0</v>
      </c>
      <c r="K490" s="64">
        <f t="shared" si="196"/>
        <v>0</v>
      </c>
      <c r="L490" s="64">
        <f t="shared" si="196"/>
        <v>0</v>
      </c>
      <c r="M490" s="64">
        <f t="shared" si="196"/>
        <v>2220</v>
      </c>
    </row>
    <row r="491" spans="1:13" ht="47.25" customHeight="1">
      <c r="A491" s="10" t="s">
        <v>39</v>
      </c>
      <c r="B491" s="6" t="s">
        <v>231</v>
      </c>
      <c r="C491" s="6" t="s">
        <v>187</v>
      </c>
      <c r="D491" s="19">
        <v>1420010010</v>
      </c>
      <c r="E491" s="6"/>
      <c r="F491" s="12"/>
      <c r="G491" s="52"/>
      <c r="H491" s="64">
        <f>H492+H494</f>
        <v>2220</v>
      </c>
      <c r="I491" s="64">
        <f t="shared" ref="I491:L491" si="197">I492+I494</f>
        <v>0</v>
      </c>
      <c r="J491" s="64">
        <f t="shared" si="197"/>
        <v>0</v>
      </c>
      <c r="K491" s="64">
        <f t="shared" si="197"/>
        <v>0</v>
      </c>
      <c r="L491" s="64">
        <f t="shared" si="197"/>
        <v>0</v>
      </c>
      <c r="M491" s="64">
        <f>M492+M494</f>
        <v>2220</v>
      </c>
    </row>
    <row r="492" spans="1:13" ht="21" hidden="1" customHeight="1">
      <c r="A492" s="32" t="s">
        <v>263</v>
      </c>
      <c r="B492" s="27" t="s">
        <v>231</v>
      </c>
      <c r="C492" s="27" t="s">
        <v>187</v>
      </c>
      <c r="D492" s="78" t="s">
        <v>236</v>
      </c>
      <c r="E492" s="27">
        <v>123</v>
      </c>
      <c r="F492" s="27">
        <v>226</v>
      </c>
      <c r="G492" s="53">
        <v>1140</v>
      </c>
      <c r="H492" s="66">
        <v>0</v>
      </c>
      <c r="I492" s="66"/>
      <c r="J492" s="66"/>
      <c r="K492" s="66"/>
      <c r="L492" s="66">
        <v>0</v>
      </c>
      <c r="M492" s="66">
        <v>0</v>
      </c>
    </row>
    <row r="493" spans="1:13" ht="21" customHeight="1">
      <c r="A493" s="31" t="s">
        <v>264</v>
      </c>
      <c r="B493" s="27" t="s">
        <v>231</v>
      </c>
      <c r="C493" s="27" t="s">
        <v>187</v>
      </c>
      <c r="D493" s="13">
        <v>1420010010</v>
      </c>
      <c r="E493" s="27">
        <v>113</v>
      </c>
      <c r="F493" s="27">
        <v>296</v>
      </c>
      <c r="G493" s="53">
        <v>1150</v>
      </c>
      <c r="H493" s="66">
        <f>847780+700000+673740</f>
        <v>2221520</v>
      </c>
      <c r="I493" s="66"/>
      <c r="J493" s="66"/>
      <c r="K493" s="66"/>
      <c r="L493" s="66"/>
      <c r="M493" s="66">
        <f>H493+I493+J493+K493+L493</f>
        <v>2221520</v>
      </c>
    </row>
    <row r="494" spans="1:13" ht="20.25" customHeight="1">
      <c r="A494" s="31" t="s">
        <v>264</v>
      </c>
      <c r="B494" s="27" t="s">
        <v>231</v>
      </c>
      <c r="C494" s="27" t="s">
        <v>187</v>
      </c>
      <c r="D494" s="13">
        <v>1420010010</v>
      </c>
      <c r="E494" s="27">
        <v>123</v>
      </c>
      <c r="F494" s="27">
        <v>296</v>
      </c>
      <c r="G494" s="53">
        <v>1150</v>
      </c>
      <c r="H494" s="66">
        <v>2220</v>
      </c>
      <c r="I494" s="66"/>
      <c r="J494" s="66"/>
      <c r="K494" s="66"/>
      <c r="L494" s="66">
        <v>0</v>
      </c>
      <c r="M494" s="66">
        <f>H494+I494+J494+K494+L494</f>
        <v>2220</v>
      </c>
    </row>
    <row r="495" spans="1:13" ht="43.35" customHeight="1">
      <c r="A495" s="10" t="s">
        <v>35</v>
      </c>
      <c r="B495" s="6" t="s">
        <v>231</v>
      </c>
      <c r="C495" s="6" t="s">
        <v>187</v>
      </c>
      <c r="D495" s="19">
        <v>1420010010</v>
      </c>
      <c r="E495" s="6" t="s">
        <v>36</v>
      </c>
      <c r="F495" s="6" t="s">
        <v>0</v>
      </c>
      <c r="G495" s="51" t="s">
        <v>0</v>
      </c>
      <c r="H495" s="63">
        <f t="shared" si="193"/>
        <v>2241586</v>
      </c>
      <c r="I495" s="63">
        <f t="shared" ref="I495:L496" si="198">I496</f>
        <v>0</v>
      </c>
      <c r="J495" s="63">
        <f t="shared" si="198"/>
        <v>0</v>
      </c>
      <c r="K495" s="63">
        <f t="shared" si="198"/>
        <v>0</v>
      </c>
      <c r="L495" s="63">
        <f t="shared" si="198"/>
        <v>0</v>
      </c>
      <c r="M495" s="63">
        <f t="shared" si="193"/>
        <v>2241586</v>
      </c>
    </row>
    <row r="496" spans="1:13" ht="43.35" customHeight="1">
      <c r="A496" s="10" t="s">
        <v>37</v>
      </c>
      <c r="B496" s="6" t="s">
        <v>231</v>
      </c>
      <c r="C496" s="6" t="s">
        <v>187</v>
      </c>
      <c r="D496" s="19">
        <v>1420010010</v>
      </c>
      <c r="E496" s="6" t="s">
        <v>38</v>
      </c>
      <c r="F496" s="6" t="s">
        <v>0</v>
      </c>
      <c r="G496" s="51" t="s">
        <v>0</v>
      </c>
      <c r="H496" s="63">
        <f t="shared" si="193"/>
        <v>2241586</v>
      </c>
      <c r="I496" s="63">
        <f t="shared" si="198"/>
        <v>0</v>
      </c>
      <c r="J496" s="63">
        <f t="shared" si="198"/>
        <v>0</v>
      </c>
      <c r="K496" s="63">
        <f t="shared" si="198"/>
        <v>0</v>
      </c>
      <c r="L496" s="63">
        <f t="shared" si="198"/>
        <v>0</v>
      </c>
      <c r="M496" s="63">
        <f t="shared" si="193"/>
        <v>2241586</v>
      </c>
    </row>
    <row r="497" spans="1:13" ht="43.35" customHeight="1">
      <c r="A497" s="5" t="s">
        <v>39</v>
      </c>
      <c r="B497" s="6" t="s">
        <v>231</v>
      </c>
      <c r="C497" s="6" t="s">
        <v>187</v>
      </c>
      <c r="D497" s="19">
        <v>1420010010</v>
      </c>
      <c r="E497" s="6" t="s">
        <v>40</v>
      </c>
      <c r="F497" s="6" t="s">
        <v>0</v>
      </c>
      <c r="G497" s="51" t="s">
        <v>0</v>
      </c>
      <c r="H497" s="63">
        <f>H498+H500+H502+H505+H504</f>
        <v>2241586</v>
      </c>
      <c r="I497" s="63">
        <f t="shared" ref="I497" si="199">I498+I500+I502+I505</f>
        <v>0</v>
      </c>
      <c r="J497" s="63">
        <f>J498+J500+J502+J505+J504</f>
        <v>0</v>
      </c>
      <c r="K497" s="63">
        <f t="shared" ref="K497:L497" si="200">K498+K500+K502+K505+K504</f>
        <v>0</v>
      </c>
      <c r="L497" s="63">
        <f t="shared" si="200"/>
        <v>0</v>
      </c>
      <c r="M497" s="63">
        <f>M498+M500+M502+M505+M504</f>
        <v>2241586</v>
      </c>
    </row>
    <row r="498" spans="1:13" ht="14.45" customHeight="1">
      <c r="A498" s="7" t="s">
        <v>84</v>
      </c>
      <c r="B498" s="13" t="s">
        <v>231</v>
      </c>
      <c r="C498" s="13" t="s">
        <v>187</v>
      </c>
      <c r="D498" s="78">
        <v>1420010010</v>
      </c>
      <c r="E498" s="13" t="s">
        <v>40</v>
      </c>
      <c r="F498" s="7" t="s">
        <v>85</v>
      </c>
      <c r="G498" s="49" t="s">
        <v>0</v>
      </c>
      <c r="H498" s="65">
        <f>H499</f>
        <v>550000</v>
      </c>
      <c r="I498" s="65">
        <f t="shared" ref="I498:L498" si="201">I499</f>
        <v>0</v>
      </c>
      <c r="J498" s="65">
        <f t="shared" si="201"/>
        <v>0</v>
      </c>
      <c r="K498" s="65">
        <f t="shared" si="201"/>
        <v>0</v>
      </c>
      <c r="L498" s="65">
        <f t="shared" si="201"/>
        <v>0</v>
      </c>
      <c r="M498" s="65">
        <f>M499</f>
        <v>550000</v>
      </c>
    </row>
    <row r="499" spans="1:13" ht="45" customHeight="1">
      <c r="A499" s="7" t="s">
        <v>86</v>
      </c>
      <c r="B499" s="13" t="s">
        <v>231</v>
      </c>
      <c r="C499" s="13" t="s">
        <v>187</v>
      </c>
      <c r="D499" s="78">
        <v>1420010010</v>
      </c>
      <c r="E499" s="13" t="s">
        <v>40</v>
      </c>
      <c r="F499" s="7" t="s">
        <v>85</v>
      </c>
      <c r="G499" s="49" t="s">
        <v>87</v>
      </c>
      <c r="H499" s="65">
        <f>740000-190000</f>
        <v>550000</v>
      </c>
      <c r="I499" s="65"/>
      <c r="J499" s="65"/>
      <c r="K499" s="65"/>
      <c r="L499" s="65"/>
      <c r="M499" s="65">
        <f>H499+I499+J499+K499+L499</f>
        <v>550000</v>
      </c>
    </row>
    <row r="500" spans="1:13" ht="14.45" customHeight="1">
      <c r="A500" s="7" t="s">
        <v>54</v>
      </c>
      <c r="B500" s="13" t="s">
        <v>231</v>
      </c>
      <c r="C500" s="13" t="s">
        <v>187</v>
      </c>
      <c r="D500" s="78">
        <v>1420010010</v>
      </c>
      <c r="E500" s="13" t="s">
        <v>40</v>
      </c>
      <c r="F500" s="7" t="s">
        <v>55</v>
      </c>
      <c r="G500" s="49" t="s">
        <v>0</v>
      </c>
      <c r="H500" s="65">
        <f>H501</f>
        <v>136260</v>
      </c>
      <c r="I500" s="65">
        <f t="shared" ref="I500:L500" si="202">I501</f>
        <v>0</v>
      </c>
      <c r="J500" s="65">
        <f t="shared" si="202"/>
        <v>0</v>
      </c>
      <c r="K500" s="65">
        <f t="shared" si="202"/>
        <v>0</v>
      </c>
      <c r="L500" s="65">
        <f t="shared" si="202"/>
        <v>0</v>
      </c>
      <c r="M500" s="65">
        <f>M501</f>
        <v>136260</v>
      </c>
    </row>
    <row r="501" spans="1:13" ht="14.45" customHeight="1">
      <c r="A501" s="7" t="s">
        <v>104</v>
      </c>
      <c r="B501" s="13" t="s">
        <v>231</v>
      </c>
      <c r="C501" s="13" t="s">
        <v>187</v>
      </c>
      <c r="D501" s="78">
        <v>1420010010</v>
      </c>
      <c r="E501" s="13" t="s">
        <v>40</v>
      </c>
      <c r="F501" s="7" t="s">
        <v>55</v>
      </c>
      <c r="G501" s="49" t="s">
        <v>105</v>
      </c>
      <c r="H501" s="72">
        <f>120000+16260</f>
        <v>136260</v>
      </c>
      <c r="I501" s="72"/>
      <c r="J501" s="72"/>
      <c r="K501" s="72"/>
      <c r="L501" s="72"/>
      <c r="M501" s="72">
        <f>H501+I501+J501+K501+L501</f>
        <v>136260</v>
      </c>
    </row>
    <row r="502" spans="1:13" ht="14.45" customHeight="1">
      <c r="A502" s="7" t="s">
        <v>41</v>
      </c>
      <c r="B502" s="13" t="s">
        <v>231</v>
      </c>
      <c r="C502" s="13" t="s">
        <v>187</v>
      </c>
      <c r="D502" s="78">
        <v>1420010010</v>
      </c>
      <c r="E502" s="13" t="s">
        <v>40</v>
      </c>
      <c r="F502" s="13">
        <v>296</v>
      </c>
      <c r="G502" s="49" t="s">
        <v>0</v>
      </c>
      <c r="H502" s="72">
        <f>H503</f>
        <v>1369392</v>
      </c>
      <c r="I502" s="72">
        <f t="shared" ref="I502:L502" si="203">I503</f>
        <v>0</v>
      </c>
      <c r="J502" s="72">
        <f t="shared" si="203"/>
        <v>0</v>
      </c>
      <c r="K502" s="72">
        <f t="shared" si="203"/>
        <v>0</v>
      </c>
      <c r="L502" s="72">
        <f t="shared" si="203"/>
        <v>0</v>
      </c>
      <c r="M502" s="72">
        <f>M503</f>
        <v>1369392</v>
      </c>
    </row>
    <row r="503" spans="1:13" ht="57.6" customHeight="1">
      <c r="A503" s="7" t="s">
        <v>43</v>
      </c>
      <c r="B503" s="13" t="s">
        <v>231</v>
      </c>
      <c r="C503" s="13" t="s">
        <v>187</v>
      </c>
      <c r="D503" s="78">
        <v>1420010010</v>
      </c>
      <c r="E503" s="13" t="s">
        <v>40</v>
      </c>
      <c r="F503" s="13">
        <v>296</v>
      </c>
      <c r="G503" s="49" t="s">
        <v>44</v>
      </c>
      <c r="H503" s="72">
        <f>1990326-620934</f>
        <v>1369392</v>
      </c>
      <c r="I503" s="72"/>
      <c r="J503" s="72"/>
      <c r="K503" s="72"/>
      <c r="L503" s="72"/>
      <c r="M503" s="72">
        <f>H503+I503+J503+K503+L503</f>
        <v>1369392</v>
      </c>
    </row>
    <row r="504" spans="1:13" ht="57.6" customHeight="1">
      <c r="A504" s="17" t="s">
        <v>374</v>
      </c>
      <c r="B504" s="13" t="s">
        <v>231</v>
      </c>
      <c r="C504" s="13" t="s">
        <v>187</v>
      </c>
      <c r="D504" s="78">
        <v>1420010010</v>
      </c>
      <c r="E504" s="13" t="s">
        <v>40</v>
      </c>
      <c r="F504" s="13">
        <v>310</v>
      </c>
      <c r="G504" s="49">
        <v>1116</v>
      </c>
      <c r="H504" s="72">
        <v>147000</v>
      </c>
      <c r="I504" s="72"/>
      <c r="J504" s="72"/>
      <c r="K504" s="72"/>
      <c r="L504" s="72"/>
      <c r="M504" s="72">
        <f>H504+I504+J504+K504+L504</f>
        <v>147000</v>
      </c>
    </row>
    <row r="505" spans="1:13" ht="21" customHeight="1">
      <c r="A505" s="34" t="s">
        <v>288</v>
      </c>
      <c r="B505" s="13" t="s">
        <v>231</v>
      </c>
      <c r="C505" s="13" t="s">
        <v>187</v>
      </c>
      <c r="D505" s="78">
        <v>1420010010</v>
      </c>
      <c r="E505" s="13" t="s">
        <v>40</v>
      </c>
      <c r="F505" s="13">
        <v>340</v>
      </c>
      <c r="G505" s="49"/>
      <c r="H505" s="72">
        <f>H506+H507</f>
        <v>38934</v>
      </c>
      <c r="I505" s="72">
        <f t="shared" ref="I505:L505" si="204">I506+I507</f>
        <v>0</v>
      </c>
      <c r="J505" s="72">
        <f t="shared" si="204"/>
        <v>0</v>
      </c>
      <c r="K505" s="72">
        <f t="shared" si="204"/>
        <v>0</v>
      </c>
      <c r="L505" s="72">
        <f t="shared" si="204"/>
        <v>0</v>
      </c>
      <c r="M505" s="72">
        <f>M506+M507</f>
        <v>38934</v>
      </c>
    </row>
    <row r="506" spans="1:13" ht="20.25" customHeight="1">
      <c r="A506" s="34" t="s">
        <v>82</v>
      </c>
      <c r="B506" s="13" t="s">
        <v>231</v>
      </c>
      <c r="C506" s="13" t="s">
        <v>187</v>
      </c>
      <c r="D506" s="78">
        <v>1420010010</v>
      </c>
      <c r="E506" s="13" t="s">
        <v>40</v>
      </c>
      <c r="F506" s="13">
        <v>340</v>
      </c>
      <c r="G506" s="49">
        <v>1121</v>
      </c>
      <c r="H506" s="72">
        <v>0</v>
      </c>
      <c r="I506" s="72"/>
      <c r="J506" s="72"/>
      <c r="K506" s="72"/>
      <c r="L506" s="72"/>
      <c r="M506" s="72">
        <f>H506+I506+J506+K506+L506</f>
        <v>0</v>
      </c>
    </row>
    <row r="507" spans="1:13" ht="20.25" customHeight="1">
      <c r="A507" s="34" t="s">
        <v>82</v>
      </c>
      <c r="B507" s="13" t="s">
        <v>231</v>
      </c>
      <c r="C507" s="13" t="s">
        <v>187</v>
      </c>
      <c r="D507" s="78">
        <v>1420010010</v>
      </c>
      <c r="E507" s="13" t="s">
        <v>40</v>
      </c>
      <c r="F507" s="13">
        <v>340</v>
      </c>
      <c r="G507" s="49">
        <v>1123</v>
      </c>
      <c r="H507" s="72">
        <f>65000-26066</f>
        <v>38934</v>
      </c>
      <c r="I507" s="72"/>
      <c r="J507" s="72"/>
      <c r="K507" s="72"/>
      <c r="L507" s="72"/>
      <c r="M507" s="72">
        <f>H507+I507+J507+K507+L507</f>
        <v>38934</v>
      </c>
    </row>
    <row r="508" spans="1:13" ht="14.45" customHeight="1">
      <c r="A508" s="7" t="s">
        <v>106</v>
      </c>
      <c r="B508" s="13" t="s">
        <v>231</v>
      </c>
      <c r="C508" s="13" t="s">
        <v>187</v>
      </c>
      <c r="D508" s="78">
        <v>1420010010</v>
      </c>
      <c r="E508" s="13">
        <v>360</v>
      </c>
      <c r="F508" s="13">
        <v>296</v>
      </c>
      <c r="G508" s="54" t="s">
        <v>107</v>
      </c>
      <c r="H508" s="65">
        <v>70000</v>
      </c>
      <c r="I508" s="65"/>
      <c r="J508" s="65"/>
      <c r="K508" s="65"/>
      <c r="L508" s="65"/>
      <c r="M508" s="65">
        <f>H508+I508+J508+K508+L508</f>
        <v>70000</v>
      </c>
    </row>
    <row r="509" spans="1:13" ht="28.9" customHeight="1">
      <c r="A509" s="15" t="s">
        <v>237</v>
      </c>
      <c r="B509" s="16" t="s">
        <v>176</v>
      </c>
      <c r="C509" s="16" t="s">
        <v>0</v>
      </c>
      <c r="D509" s="16" t="s">
        <v>0</v>
      </c>
      <c r="E509" s="16" t="s">
        <v>0</v>
      </c>
      <c r="F509" s="16" t="s">
        <v>0</v>
      </c>
      <c r="G509" s="50" t="s">
        <v>0</v>
      </c>
      <c r="H509" s="62">
        <v>100000</v>
      </c>
      <c r="I509" s="62">
        <f t="shared" ref="I509:M514" si="205">I510</f>
        <v>0</v>
      </c>
      <c r="J509" s="62">
        <f t="shared" si="205"/>
        <v>0</v>
      </c>
      <c r="K509" s="62">
        <f t="shared" si="205"/>
        <v>0</v>
      </c>
      <c r="L509" s="62">
        <f t="shared" si="205"/>
        <v>0</v>
      </c>
      <c r="M509" s="62">
        <f t="shared" si="205"/>
        <v>100000</v>
      </c>
    </row>
    <row r="510" spans="1:13" ht="28.9" customHeight="1">
      <c r="A510" s="8" t="s">
        <v>238</v>
      </c>
      <c r="B510" s="6" t="s">
        <v>176</v>
      </c>
      <c r="C510" s="6" t="s">
        <v>50</v>
      </c>
      <c r="D510" s="6" t="s">
        <v>0</v>
      </c>
      <c r="E510" s="6" t="s">
        <v>0</v>
      </c>
      <c r="F510" s="6" t="s">
        <v>0</v>
      </c>
      <c r="G510" s="51" t="s">
        <v>0</v>
      </c>
      <c r="H510" s="63">
        <v>100000</v>
      </c>
      <c r="I510" s="63">
        <f t="shared" si="205"/>
        <v>0</v>
      </c>
      <c r="J510" s="63">
        <f t="shared" si="205"/>
        <v>0</v>
      </c>
      <c r="K510" s="63">
        <f t="shared" si="205"/>
        <v>0</v>
      </c>
      <c r="L510" s="63">
        <f t="shared" si="205"/>
        <v>0</v>
      </c>
      <c r="M510" s="63">
        <f t="shared" si="205"/>
        <v>100000</v>
      </c>
    </row>
    <row r="511" spans="1:13" ht="14.45" customHeight="1">
      <c r="A511" s="10" t="s">
        <v>15</v>
      </c>
      <c r="B511" s="6" t="s">
        <v>176</v>
      </c>
      <c r="C511" s="6" t="s">
        <v>50</v>
      </c>
      <c r="D511" s="6" t="s">
        <v>16</v>
      </c>
      <c r="E511" s="6" t="s">
        <v>0</v>
      </c>
      <c r="F511" s="6" t="s">
        <v>0</v>
      </c>
      <c r="G511" s="51" t="s">
        <v>0</v>
      </c>
      <c r="H511" s="63">
        <v>100000</v>
      </c>
      <c r="I511" s="63">
        <f t="shared" si="205"/>
        <v>0</v>
      </c>
      <c r="J511" s="63">
        <f t="shared" si="205"/>
        <v>0</v>
      </c>
      <c r="K511" s="63">
        <f t="shared" si="205"/>
        <v>0</v>
      </c>
      <c r="L511" s="63">
        <f t="shared" si="205"/>
        <v>0</v>
      </c>
      <c r="M511" s="63">
        <f t="shared" si="205"/>
        <v>100000</v>
      </c>
    </row>
    <row r="512" spans="1:13" ht="14.45" customHeight="1">
      <c r="A512" s="10" t="s">
        <v>123</v>
      </c>
      <c r="B512" s="6" t="s">
        <v>176</v>
      </c>
      <c r="C512" s="6" t="s">
        <v>50</v>
      </c>
      <c r="D512" s="6" t="s">
        <v>124</v>
      </c>
      <c r="E512" s="6" t="s">
        <v>0</v>
      </c>
      <c r="F512" s="6" t="s">
        <v>0</v>
      </c>
      <c r="G512" s="51" t="s">
        <v>0</v>
      </c>
      <c r="H512" s="63">
        <v>100000</v>
      </c>
      <c r="I512" s="63">
        <f t="shared" si="205"/>
        <v>0</v>
      </c>
      <c r="J512" s="63">
        <f t="shared" si="205"/>
        <v>0</v>
      </c>
      <c r="K512" s="63">
        <f t="shared" si="205"/>
        <v>0</v>
      </c>
      <c r="L512" s="63">
        <f t="shared" si="205"/>
        <v>0</v>
      </c>
      <c r="M512" s="63">
        <f t="shared" si="205"/>
        <v>100000</v>
      </c>
    </row>
    <row r="513" spans="1:13" ht="28.9" customHeight="1">
      <c r="A513" s="11" t="s">
        <v>239</v>
      </c>
      <c r="B513" s="12" t="s">
        <v>176</v>
      </c>
      <c r="C513" s="12" t="s">
        <v>50</v>
      </c>
      <c r="D513" s="12" t="s">
        <v>240</v>
      </c>
      <c r="E513" s="12" t="s">
        <v>0</v>
      </c>
      <c r="F513" s="12" t="s">
        <v>0</v>
      </c>
      <c r="G513" s="52" t="s">
        <v>0</v>
      </c>
      <c r="H513" s="64">
        <v>100000</v>
      </c>
      <c r="I513" s="64">
        <f t="shared" si="205"/>
        <v>0</v>
      </c>
      <c r="J513" s="64">
        <f t="shared" si="205"/>
        <v>0</v>
      </c>
      <c r="K513" s="64">
        <f t="shared" si="205"/>
        <v>0</v>
      </c>
      <c r="L513" s="64">
        <f t="shared" si="205"/>
        <v>0</v>
      </c>
      <c r="M513" s="64">
        <f t="shared" si="205"/>
        <v>100000</v>
      </c>
    </row>
    <row r="514" spans="1:13" ht="43.35" customHeight="1">
      <c r="A514" s="10" t="s">
        <v>35</v>
      </c>
      <c r="B514" s="6" t="s">
        <v>176</v>
      </c>
      <c r="C514" s="6" t="s">
        <v>50</v>
      </c>
      <c r="D514" s="6" t="s">
        <v>240</v>
      </c>
      <c r="E514" s="6" t="s">
        <v>36</v>
      </c>
      <c r="F514" s="6" t="s">
        <v>0</v>
      </c>
      <c r="G514" s="51" t="s">
        <v>0</v>
      </c>
      <c r="H514" s="63">
        <v>100000</v>
      </c>
      <c r="I514" s="63">
        <f t="shared" si="205"/>
        <v>0</v>
      </c>
      <c r="J514" s="63">
        <f t="shared" si="205"/>
        <v>0</v>
      </c>
      <c r="K514" s="63">
        <f t="shared" si="205"/>
        <v>0</v>
      </c>
      <c r="L514" s="63">
        <f t="shared" si="205"/>
        <v>0</v>
      </c>
      <c r="M514" s="63">
        <f t="shared" si="205"/>
        <v>100000</v>
      </c>
    </row>
    <row r="515" spans="1:13" ht="43.35" customHeight="1">
      <c r="A515" s="10" t="s">
        <v>37</v>
      </c>
      <c r="B515" s="6" t="s">
        <v>176</v>
      </c>
      <c r="C515" s="6" t="s">
        <v>50</v>
      </c>
      <c r="D515" s="6" t="s">
        <v>240</v>
      </c>
      <c r="E515" s="6" t="s">
        <v>38</v>
      </c>
      <c r="F515" s="6" t="s">
        <v>0</v>
      </c>
      <c r="G515" s="51" t="s">
        <v>0</v>
      </c>
      <c r="H515" s="63">
        <v>100000</v>
      </c>
      <c r="I515" s="63">
        <f t="shared" ref="I515:L515" si="206">I516+I519</f>
        <v>0</v>
      </c>
      <c r="J515" s="63">
        <f t="shared" si="206"/>
        <v>0</v>
      </c>
      <c r="K515" s="63">
        <f t="shared" si="206"/>
        <v>0</v>
      </c>
      <c r="L515" s="63">
        <f t="shared" si="206"/>
        <v>0</v>
      </c>
      <c r="M515" s="63">
        <f>M516+M519</f>
        <v>100000</v>
      </c>
    </row>
    <row r="516" spans="1:13" ht="43.35" customHeight="1">
      <c r="A516" s="5" t="s">
        <v>68</v>
      </c>
      <c r="B516" s="6" t="s">
        <v>176</v>
      </c>
      <c r="C516" s="6" t="s">
        <v>50</v>
      </c>
      <c r="D516" s="6" t="s">
        <v>240</v>
      </c>
      <c r="E516" s="6" t="s">
        <v>69</v>
      </c>
      <c r="F516" s="6" t="s">
        <v>0</v>
      </c>
      <c r="G516" s="51" t="s">
        <v>0</v>
      </c>
      <c r="H516" s="63">
        <v>20000</v>
      </c>
      <c r="I516" s="63">
        <f t="shared" ref="I516:M517" si="207">I517</f>
        <v>0</v>
      </c>
      <c r="J516" s="63">
        <f t="shared" si="207"/>
        <v>0</v>
      </c>
      <c r="K516" s="63">
        <f t="shared" si="207"/>
        <v>0</v>
      </c>
      <c r="L516" s="63">
        <f t="shared" si="207"/>
        <v>0</v>
      </c>
      <c r="M516" s="63">
        <f t="shared" si="207"/>
        <v>20000</v>
      </c>
    </row>
    <row r="517" spans="1:13" ht="14.45" customHeight="1">
      <c r="A517" s="7" t="s">
        <v>54</v>
      </c>
      <c r="B517" s="13" t="s">
        <v>176</v>
      </c>
      <c r="C517" s="13" t="s">
        <v>50</v>
      </c>
      <c r="D517" s="13" t="s">
        <v>240</v>
      </c>
      <c r="E517" s="13" t="s">
        <v>69</v>
      </c>
      <c r="F517" s="7" t="s">
        <v>55</v>
      </c>
      <c r="G517" s="49" t="s">
        <v>0</v>
      </c>
      <c r="H517" s="65">
        <v>20000</v>
      </c>
      <c r="I517" s="65">
        <f t="shared" si="207"/>
        <v>0</v>
      </c>
      <c r="J517" s="65">
        <f t="shared" si="207"/>
        <v>0</v>
      </c>
      <c r="K517" s="65">
        <f t="shared" si="207"/>
        <v>0</v>
      </c>
      <c r="L517" s="65">
        <f t="shared" si="207"/>
        <v>0</v>
      </c>
      <c r="M517" s="65">
        <f t="shared" si="207"/>
        <v>20000</v>
      </c>
    </row>
    <row r="518" spans="1:13" ht="28.9" customHeight="1">
      <c r="A518" s="7" t="s">
        <v>76</v>
      </c>
      <c r="B518" s="13" t="s">
        <v>176</v>
      </c>
      <c r="C518" s="13" t="s">
        <v>50</v>
      </c>
      <c r="D518" s="13" t="s">
        <v>240</v>
      </c>
      <c r="E518" s="13" t="s">
        <v>69</v>
      </c>
      <c r="F518" s="7" t="s">
        <v>55</v>
      </c>
      <c r="G518" s="49" t="s">
        <v>77</v>
      </c>
      <c r="H518" s="65">
        <v>20000</v>
      </c>
      <c r="I518" s="65"/>
      <c r="J518" s="65"/>
      <c r="K518" s="65"/>
      <c r="L518" s="65"/>
      <c r="M518" s="65">
        <f>H518+L518</f>
        <v>20000</v>
      </c>
    </row>
    <row r="519" spans="1:13" ht="43.35" customHeight="1">
      <c r="A519" s="5" t="s">
        <v>39</v>
      </c>
      <c r="B519" s="6" t="s">
        <v>176</v>
      </c>
      <c r="C519" s="6" t="s">
        <v>50</v>
      </c>
      <c r="D519" s="6" t="s">
        <v>240</v>
      </c>
      <c r="E519" s="6" t="s">
        <v>40</v>
      </c>
      <c r="F519" s="6" t="s">
        <v>0</v>
      </c>
      <c r="G519" s="51" t="s">
        <v>0</v>
      </c>
      <c r="H519" s="63">
        <v>80000</v>
      </c>
      <c r="I519" s="63">
        <f t="shared" ref="I519:M520" si="208">I520</f>
        <v>0</v>
      </c>
      <c r="J519" s="63">
        <f t="shared" si="208"/>
        <v>0</v>
      </c>
      <c r="K519" s="63">
        <f t="shared" si="208"/>
        <v>0</v>
      </c>
      <c r="L519" s="63">
        <f t="shared" si="208"/>
        <v>0</v>
      </c>
      <c r="M519" s="63">
        <f t="shared" si="208"/>
        <v>80000</v>
      </c>
    </row>
    <row r="520" spans="1:13" ht="14.45" customHeight="1">
      <c r="A520" s="7" t="s">
        <v>54</v>
      </c>
      <c r="B520" s="13" t="s">
        <v>176</v>
      </c>
      <c r="C520" s="13" t="s">
        <v>50</v>
      </c>
      <c r="D520" s="13" t="s">
        <v>240</v>
      </c>
      <c r="E520" s="13" t="s">
        <v>40</v>
      </c>
      <c r="F520" s="7" t="s">
        <v>55</v>
      </c>
      <c r="G520" s="49" t="s">
        <v>0</v>
      </c>
      <c r="H520" s="65">
        <v>80000</v>
      </c>
      <c r="I520" s="65">
        <f t="shared" si="208"/>
        <v>0</v>
      </c>
      <c r="J520" s="65">
        <f t="shared" si="208"/>
        <v>0</v>
      </c>
      <c r="K520" s="65">
        <f t="shared" si="208"/>
        <v>0</v>
      </c>
      <c r="L520" s="65">
        <f t="shared" si="208"/>
        <v>0</v>
      </c>
      <c r="M520" s="65">
        <f t="shared" si="208"/>
        <v>80000</v>
      </c>
    </row>
    <row r="521" spans="1:13" ht="14.45" customHeight="1">
      <c r="A521" s="7" t="s">
        <v>104</v>
      </c>
      <c r="B521" s="13" t="s">
        <v>176</v>
      </c>
      <c r="C521" s="13" t="s">
        <v>50</v>
      </c>
      <c r="D521" s="13" t="s">
        <v>240</v>
      </c>
      <c r="E521" s="13" t="s">
        <v>40</v>
      </c>
      <c r="F521" s="7" t="s">
        <v>55</v>
      </c>
      <c r="G521" s="49" t="s">
        <v>105</v>
      </c>
      <c r="H521" s="65">
        <v>80000</v>
      </c>
      <c r="I521" s="65"/>
      <c r="J521" s="65"/>
      <c r="K521" s="65"/>
      <c r="L521" s="65"/>
      <c r="M521" s="65">
        <f>H521+I521+J521+K521+L521</f>
        <v>80000</v>
      </c>
    </row>
    <row r="522" spans="1:13" ht="28.9" customHeight="1">
      <c r="A522" s="15" t="s">
        <v>241</v>
      </c>
      <c r="B522" s="16" t="s">
        <v>242</v>
      </c>
      <c r="C522" s="16" t="s">
        <v>0</v>
      </c>
      <c r="D522" s="16" t="s">
        <v>0</v>
      </c>
      <c r="E522" s="16" t="s">
        <v>0</v>
      </c>
      <c r="F522" s="16" t="s">
        <v>0</v>
      </c>
      <c r="G522" s="50" t="s">
        <v>0</v>
      </c>
      <c r="H522" s="62">
        <f t="shared" ref="H522:M524" si="209">H523</f>
        <v>5025247.2300000004</v>
      </c>
      <c r="I522" s="62">
        <f t="shared" si="209"/>
        <v>0</v>
      </c>
      <c r="J522" s="62">
        <f t="shared" si="209"/>
        <v>0</v>
      </c>
      <c r="K522" s="62">
        <f t="shared" si="209"/>
        <v>0</v>
      </c>
      <c r="L522" s="62">
        <f t="shared" si="209"/>
        <v>0</v>
      </c>
      <c r="M522" s="62">
        <f t="shared" si="209"/>
        <v>5025247.2300000004</v>
      </c>
    </row>
    <row r="523" spans="1:13" ht="28.9" customHeight="1">
      <c r="A523" s="8" t="s">
        <v>243</v>
      </c>
      <c r="B523" s="6" t="s">
        <v>242</v>
      </c>
      <c r="C523" s="6" t="s">
        <v>32</v>
      </c>
      <c r="D523" s="6" t="s">
        <v>0</v>
      </c>
      <c r="E523" s="6" t="s">
        <v>0</v>
      </c>
      <c r="F523" s="6" t="s">
        <v>0</v>
      </c>
      <c r="G523" s="51" t="s">
        <v>0</v>
      </c>
      <c r="H523" s="63">
        <f t="shared" si="209"/>
        <v>5025247.2300000004</v>
      </c>
      <c r="I523" s="63">
        <f t="shared" si="209"/>
        <v>0</v>
      </c>
      <c r="J523" s="63">
        <f t="shared" si="209"/>
        <v>0</v>
      </c>
      <c r="K523" s="63">
        <f t="shared" si="209"/>
        <v>0</v>
      </c>
      <c r="L523" s="63">
        <f t="shared" si="209"/>
        <v>0</v>
      </c>
      <c r="M523" s="63">
        <f t="shared" si="209"/>
        <v>5025247.2300000004</v>
      </c>
    </row>
    <row r="524" spans="1:13" ht="14.45" customHeight="1">
      <c r="A524" s="10" t="s">
        <v>15</v>
      </c>
      <c r="B524" s="6" t="s">
        <v>242</v>
      </c>
      <c r="C524" s="6" t="s">
        <v>32</v>
      </c>
      <c r="D524" s="6" t="s">
        <v>16</v>
      </c>
      <c r="E524" s="6" t="s">
        <v>0</v>
      </c>
      <c r="F524" s="6" t="s">
        <v>0</v>
      </c>
      <c r="G524" s="51" t="s">
        <v>0</v>
      </c>
      <c r="H524" s="63">
        <f t="shared" si="209"/>
        <v>5025247.2300000004</v>
      </c>
      <c r="I524" s="63">
        <f t="shared" si="209"/>
        <v>0</v>
      </c>
      <c r="J524" s="63">
        <f t="shared" si="209"/>
        <v>0</v>
      </c>
      <c r="K524" s="63">
        <f t="shared" si="209"/>
        <v>0</v>
      </c>
      <c r="L524" s="63">
        <f t="shared" si="209"/>
        <v>0</v>
      </c>
      <c r="M524" s="63">
        <f t="shared" si="209"/>
        <v>5025247.2300000004</v>
      </c>
    </row>
    <row r="525" spans="1:13" ht="14.45" customHeight="1">
      <c r="A525" s="10" t="s">
        <v>244</v>
      </c>
      <c r="B525" s="6" t="s">
        <v>242</v>
      </c>
      <c r="C525" s="6" t="s">
        <v>32</v>
      </c>
      <c r="D525" s="6" t="s">
        <v>245</v>
      </c>
      <c r="E525" s="6" t="s">
        <v>0</v>
      </c>
      <c r="F525" s="6" t="s">
        <v>0</v>
      </c>
      <c r="G525" s="51" t="s">
        <v>0</v>
      </c>
      <c r="H525" s="63">
        <f>H526+H531</f>
        <v>5025247.2300000004</v>
      </c>
      <c r="I525" s="63">
        <f t="shared" ref="I525:L525" si="210">I526+I531</f>
        <v>0</v>
      </c>
      <c r="J525" s="63">
        <f t="shared" si="210"/>
        <v>0</v>
      </c>
      <c r="K525" s="63">
        <f t="shared" si="210"/>
        <v>0</v>
      </c>
      <c r="L525" s="63">
        <f t="shared" si="210"/>
        <v>0</v>
      </c>
      <c r="M525" s="63">
        <f>M526+M531</f>
        <v>5025247.2300000004</v>
      </c>
    </row>
    <row r="526" spans="1:13" ht="43.35" customHeight="1">
      <c r="A526" s="11" t="s">
        <v>246</v>
      </c>
      <c r="B526" s="12" t="s">
        <v>242</v>
      </c>
      <c r="C526" s="12" t="s">
        <v>32</v>
      </c>
      <c r="D526" s="12" t="s">
        <v>247</v>
      </c>
      <c r="E526" s="12" t="s">
        <v>0</v>
      </c>
      <c r="F526" s="12" t="s">
        <v>0</v>
      </c>
      <c r="G526" s="52" t="s">
        <v>0</v>
      </c>
      <c r="H526" s="64">
        <v>3044800</v>
      </c>
      <c r="I526" s="64">
        <f t="shared" ref="I526:M529" si="211">I527</f>
        <v>0</v>
      </c>
      <c r="J526" s="64">
        <f t="shared" si="211"/>
        <v>0</v>
      </c>
      <c r="K526" s="64">
        <f t="shared" si="211"/>
        <v>0</v>
      </c>
      <c r="L526" s="64">
        <f t="shared" si="211"/>
        <v>0</v>
      </c>
      <c r="M526" s="64">
        <f t="shared" si="211"/>
        <v>3044800</v>
      </c>
    </row>
    <row r="527" spans="1:13" ht="14.45" customHeight="1">
      <c r="A527" s="10" t="s">
        <v>244</v>
      </c>
      <c r="B527" s="6" t="s">
        <v>242</v>
      </c>
      <c r="C527" s="6" t="s">
        <v>32</v>
      </c>
      <c r="D527" s="6" t="s">
        <v>247</v>
      </c>
      <c r="E527" s="6" t="s">
        <v>248</v>
      </c>
      <c r="F527" s="6" t="s">
        <v>0</v>
      </c>
      <c r="G527" s="51" t="s">
        <v>0</v>
      </c>
      <c r="H527" s="63">
        <v>3044800</v>
      </c>
      <c r="I527" s="63">
        <f t="shared" si="211"/>
        <v>0</v>
      </c>
      <c r="J527" s="63">
        <f t="shared" si="211"/>
        <v>0</v>
      </c>
      <c r="K527" s="63">
        <f t="shared" si="211"/>
        <v>0</v>
      </c>
      <c r="L527" s="63">
        <f t="shared" si="211"/>
        <v>0</v>
      </c>
      <c r="M527" s="63">
        <f t="shared" si="211"/>
        <v>3044800</v>
      </c>
    </row>
    <row r="528" spans="1:13" ht="14.45" customHeight="1">
      <c r="A528" s="10" t="s">
        <v>249</v>
      </c>
      <c r="B528" s="6" t="s">
        <v>242</v>
      </c>
      <c r="C528" s="6" t="s">
        <v>32</v>
      </c>
      <c r="D528" s="6" t="s">
        <v>247</v>
      </c>
      <c r="E528" s="6" t="s">
        <v>250</v>
      </c>
      <c r="F528" s="6" t="s">
        <v>0</v>
      </c>
      <c r="G528" s="51" t="s">
        <v>0</v>
      </c>
      <c r="H528" s="63">
        <v>3044800</v>
      </c>
      <c r="I528" s="63">
        <f t="shared" si="211"/>
        <v>0</v>
      </c>
      <c r="J528" s="63">
        <f t="shared" si="211"/>
        <v>0</v>
      </c>
      <c r="K528" s="63">
        <f t="shared" si="211"/>
        <v>0</v>
      </c>
      <c r="L528" s="63">
        <f t="shared" si="211"/>
        <v>0</v>
      </c>
      <c r="M528" s="63">
        <f t="shared" si="211"/>
        <v>3044800</v>
      </c>
    </row>
    <row r="529" spans="1:13" ht="57.6" customHeight="1">
      <c r="A529" s="5" t="s">
        <v>251</v>
      </c>
      <c r="B529" s="6" t="s">
        <v>242</v>
      </c>
      <c r="C529" s="6" t="s">
        <v>32</v>
      </c>
      <c r="D529" s="6" t="s">
        <v>247</v>
      </c>
      <c r="E529" s="6" t="s">
        <v>252</v>
      </c>
      <c r="F529" s="6" t="s">
        <v>0</v>
      </c>
      <c r="G529" s="51" t="s">
        <v>0</v>
      </c>
      <c r="H529" s="63">
        <v>3044800</v>
      </c>
      <c r="I529" s="63">
        <f t="shared" si="211"/>
        <v>0</v>
      </c>
      <c r="J529" s="63">
        <f t="shared" si="211"/>
        <v>0</v>
      </c>
      <c r="K529" s="63">
        <f t="shared" si="211"/>
        <v>0</v>
      </c>
      <c r="L529" s="63">
        <f t="shared" si="211"/>
        <v>0</v>
      </c>
      <c r="M529" s="63">
        <f t="shared" si="211"/>
        <v>3044800</v>
      </c>
    </row>
    <row r="530" spans="1:13" ht="14.45" customHeight="1">
      <c r="A530" s="7" t="s">
        <v>253</v>
      </c>
      <c r="B530" s="13" t="s">
        <v>242</v>
      </c>
      <c r="C530" s="13" t="s">
        <v>32</v>
      </c>
      <c r="D530" s="13" t="s">
        <v>247</v>
      </c>
      <c r="E530" s="13" t="s">
        <v>252</v>
      </c>
      <c r="F530" s="7" t="s">
        <v>254</v>
      </c>
      <c r="G530" s="49" t="s">
        <v>0</v>
      </c>
      <c r="H530" s="65">
        <v>3044800</v>
      </c>
      <c r="I530" s="65"/>
      <c r="J530" s="65"/>
      <c r="K530" s="65"/>
      <c r="L530" s="65"/>
      <c r="M530" s="65">
        <f>H530+I530+J530+K530+L530</f>
        <v>3044800</v>
      </c>
    </row>
    <row r="531" spans="1:13" ht="116.1" customHeight="1">
      <c r="A531" s="11" t="s">
        <v>255</v>
      </c>
      <c r="B531" s="12" t="s">
        <v>242</v>
      </c>
      <c r="C531" s="12" t="s">
        <v>32</v>
      </c>
      <c r="D531" s="12" t="s">
        <v>256</v>
      </c>
      <c r="E531" s="12" t="s">
        <v>0</v>
      </c>
      <c r="F531" s="12" t="s">
        <v>0</v>
      </c>
      <c r="G531" s="52" t="s">
        <v>0</v>
      </c>
      <c r="H531" s="64">
        <f>H532</f>
        <v>1980447.23</v>
      </c>
      <c r="I531" s="64">
        <f t="shared" ref="I531:M533" si="212">I532</f>
        <v>0</v>
      </c>
      <c r="J531" s="64">
        <f t="shared" si="212"/>
        <v>0</v>
      </c>
      <c r="K531" s="64">
        <f t="shared" si="212"/>
        <v>0</v>
      </c>
      <c r="L531" s="64">
        <f t="shared" si="212"/>
        <v>0</v>
      </c>
      <c r="M531" s="64">
        <f t="shared" si="212"/>
        <v>1980447.23</v>
      </c>
    </row>
    <row r="532" spans="1:13" ht="14.45" customHeight="1">
      <c r="A532" s="10" t="s">
        <v>244</v>
      </c>
      <c r="B532" s="6" t="s">
        <v>242</v>
      </c>
      <c r="C532" s="6" t="s">
        <v>32</v>
      </c>
      <c r="D532" s="6" t="s">
        <v>256</v>
      </c>
      <c r="E532" s="6" t="s">
        <v>248</v>
      </c>
      <c r="F532" s="6" t="s">
        <v>0</v>
      </c>
      <c r="G532" s="51" t="s">
        <v>0</v>
      </c>
      <c r="H532" s="63">
        <f>H533</f>
        <v>1980447.23</v>
      </c>
      <c r="I532" s="63">
        <f t="shared" si="212"/>
        <v>0</v>
      </c>
      <c r="J532" s="63">
        <f t="shared" si="212"/>
        <v>0</v>
      </c>
      <c r="K532" s="63">
        <f t="shared" si="212"/>
        <v>0</v>
      </c>
      <c r="L532" s="63">
        <f t="shared" si="212"/>
        <v>0</v>
      </c>
      <c r="M532" s="63">
        <f t="shared" si="212"/>
        <v>1980447.23</v>
      </c>
    </row>
    <row r="533" spans="1:13" ht="14.45" customHeight="1">
      <c r="A533" s="5" t="s">
        <v>257</v>
      </c>
      <c r="B533" s="6" t="s">
        <v>242</v>
      </c>
      <c r="C533" s="6" t="s">
        <v>32</v>
      </c>
      <c r="D533" s="6" t="s">
        <v>256</v>
      </c>
      <c r="E533" s="6" t="s">
        <v>258</v>
      </c>
      <c r="F533" s="6" t="s">
        <v>0</v>
      </c>
      <c r="G533" s="51" t="s">
        <v>0</v>
      </c>
      <c r="H533" s="63">
        <f>H534</f>
        <v>1980447.23</v>
      </c>
      <c r="I533" s="63">
        <f t="shared" si="212"/>
        <v>0</v>
      </c>
      <c r="J533" s="63">
        <f t="shared" si="212"/>
        <v>0</v>
      </c>
      <c r="K533" s="63">
        <f t="shared" si="212"/>
        <v>0</v>
      </c>
      <c r="L533" s="63">
        <f t="shared" si="212"/>
        <v>0</v>
      </c>
      <c r="M533" s="63">
        <f t="shared" si="212"/>
        <v>1980447.23</v>
      </c>
    </row>
    <row r="534" spans="1:13" ht="14.45" customHeight="1">
      <c r="A534" s="7" t="s">
        <v>253</v>
      </c>
      <c r="B534" s="13" t="s">
        <v>242</v>
      </c>
      <c r="C534" s="13" t="s">
        <v>32</v>
      </c>
      <c r="D534" s="13" t="s">
        <v>256</v>
      </c>
      <c r="E534" s="13" t="s">
        <v>258</v>
      </c>
      <c r="F534" s="7" t="s">
        <v>254</v>
      </c>
      <c r="G534" s="49" t="s">
        <v>0</v>
      </c>
      <c r="H534" s="65">
        <f>1857267.1+123180.13</f>
        <v>1980447.23</v>
      </c>
      <c r="I534" s="65"/>
      <c r="J534" s="65"/>
      <c r="K534" s="65"/>
      <c r="L534" s="65"/>
      <c r="M534" s="65">
        <f>H534+I534+J534+K534+L534</f>
        <v>1980447.23</v>
      </c>
    </row>
  </sheetData>
  <mergeCells count="2">
    <mergeCell ref="D2:N2"/>
    <mergeCell ref="A3:H3"/>
  </mergeCells>
  <pageMargins left="0.39370078740157483" right="0.39370078740157483" top="0.39370078740157483" bottom="0.39370078740157483" header="0.31496062992125984" footer="0.31496062992125984"/>
  <pageSetup paperSize="9" scale="41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2018-06-30T02:36:19Z</dcterms:modified>
</cp:coreProperties>
</file>