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60" yWindow="30" windowWidth="13725" windowHeight="12705"/>
  </bookViews>
  <sheets>
    <sheet name="Приложение 5" sheetId="4" r:id="rId1"/>
    <sheet name="Приложение 5 (2)" sheetId="5" r:id="rId2"/>
  </sheets>
  <externalReferences>
    <externalReference r:id="rId3"/>
  </externalReferences>
  <definedNames>
    <definedName name="_xlnm.Print_Area" localSheetId="0">'Приложение 5'!$A$1:$N$523</definedName>
  </definedNames>
  <calcPr calcId="124519"/>
</workbook>
</file>

<file path=xl/calcChain.xml><?xml version="1.0" encoding="utf-8"?>
<calcChain xmlns="http://schemas.openxmlformats.org/spreadsheetml/2006/main">
  <c r="L192" i="4"/>
  <c r="M192"/>
  <c r="N192"/>
  <c r="K192"/>
  <c r="K200" l="1"/>
  <c r="L108"/>
  <c r="K108"/>
  <c r="N110"/>
  <c r="N109"/>
  <c r="M344"/>
  <c r="N411" l="1"/>
  <c r="L421"/>
  <c r="M421"/>
  <c r="K421"/>
  <c r="N423"/>
  <c r="L362"/>
  <c r="M362"/>
  <c r="L342"/>
  <c r="K352"/>
  <c r="K362"/>
  <c r="N368"/>
  <c r="N367"/>
  <c r="N366"/>
  <c r="N361"/>
  <c r="M342"/>
  <c r="N363"/>
  <c r="N315"/>
  <c r="N243"/>
  <c r="L187"/>
  <c r="L180" s="1"/>
  <c r="M187"/>
  <c r="K187"/>
  <c r="K180" s="1"/>
  <c r="N189"/>
  <c r="N188"/>
  <c r="N190"/>
  <c r="N186"/>
  <c r="N185"/>
  <c r="N153"/>
  <c r="L148"/>
  <c r="K148"/>
  <c r="N149"/>
  <c r="M148"/>
  <c r="N121"/>
  <c r="L79"/>
  <c r="M79"/>
  <c r="K79"/>
  <c r="N80"/>
  <c r="N47"/>
  <c r="N28"/>
  <c r="J29"/>
  <c r="K29"/>
  <c r="L29"/>
  <c r="M29"/>
  <c r="N247"/>
  <c r="N211" i="5"/>
  <c r="N120"/>
  <c r="O88"/>
  <c r="N83"/>
  <c r="P75"/>
  <c r="P132"/>
  <c r="Q7"/>
  <c r="O7"/>
  <c r="P7"/>
  <c r="O8"/>
  <c r="N8"/>
  <c r="O15"/>
  <c r="O14" s="1"/>
  <c r="O13" s="1"/>
  <c r="O12" s="1"/>
  <c r="O11" s="1"/>
  <c r="O10" s="1"/>
  <c r="O9" s="1"/>
  <c r="P15"/>
  <c r="P14" s="1"/>
  <c r="P13" s="1"/>
  <c r="P12" s="1"/>
  <c r="P11" s="1"/>
  <c r="P10" s="1"/>
  <c r="P9" s="1"/>
  <c r="P16"/>
  <c r="P17"/>
  <c r="O19"/>
  <c r="O18" s="1"/>
  <c r="P19"/>
  <c r="P18" s="1"/>
  <c r="O23"/>
  <c r="O22" s="1"/>
  <c r="O21" s="1"/>
  <c r="O20" s="1"/>
  <c r="P23"/>
  <c r="P22" s="1"/>
  <c r="P21" s="1"/>
  <c r="P20" s="1"/>
  <c r="P24"/>
  <c r="O25"/>
  <c r="P25"/>
  <c r="P26"/>
  <c r="P27"/>
  <c r="O28"/>
  <c r="P28"/>
  <c r="P29"/>
  <c r="P30"/>
  <c r="O31"/>
  <c r="P31"/>
  <c r="O38"/>
  <c r="O37" s="1"/>
  <c r="O36" s="1"/>
  <c r="O35" s="1"/>
  <c r="O34" s="1"/>
  <c r="O33" s="1"/>
  <c r="O32" s="1"/>
  <c r="P38"/>
  <c r="P37" s="1"/>
  <c r="P36" s="1"/>
  <c r="P35" s="1"/>
  <c r="P34" s="1"/>
  <c r="P33" s="1"/>
  <c r="P32" s="1"/>
  <c r="P39"/>
  <c r="O44"/>
  <c r="O43" s="1"/>
  <c r="O42" s="1"/>
  <c r="O41" s="1"/>
  <c r="O40" s="1"/>
  <c r="P44"/>
  <c r="P43" s="1"/>
  <c r="P42" s="1"/>
  <c r="P41" s="1"/>
  <c r="P40" s="1"/>
  <c r="O45"/>
  <c r="P45"/>
  <c r="P46"/>
  <c r="P47"/>
  <c r="O48"/>
  <c r="P48"/>
  <c r="P49"/>
  <c r="P50"/>
  <c r="P51"/>
  <c r="P52"/>
  <c r="P54"/>
  <c r="P53" s="1"/>
  <c r="P55"/>
  <c r="P56"/>
  <c r="P57"/>
  <c r="P58"/>
  <c r="P59"/>
  <c r="P60"/>
  <c r="P61"/>
  <c r="P62"/>
  <c r="P63"/>
  <c r="O63"/>
  <c r="P64"/>
  <c r="P66"/>
  <c r="P68"/>
  <c r="P69"/>
  <c r="P71"/>
  <c r="P72"/>
  <c r="P73"/>
  <c r="P74"/>
  <c r="P77"/>
  <c r="P78"/>
  <c r="P80"/>
  <c r="P81"/>
  <c r="P82"/>
  <c r="P83"/>
  <c r="P87"/>
  <c r="P88"/>
  <c r="P89"/>
  <c r="P91"/>
  <c r="P96"/>
  <c r="P110"/>
  <c r="P112"/>
  <c r="P113"/>
  <c r="P119"/>
  <c r="P127"/>
  <c r="P135"/>
  <c r="P136"/>
  <c r="P137"/>
  <c r="P138"/>
  <c r="P139"/>
  <c r="P141"/>
  <c r="P144"/>
  <c r="P147"/>
  <c r="P150"/>
  <c r="P153"/>
  <c r="P155"/>
  <c r="P156"/>
  <c r="P158"/>
  <c r="P159"/>
  <c r="P166"/>
  <c r="P167"/>
  <c r="P177"/>
  <c r="P179"/>
  <c r="P184"/>
  <c r="P194"/>
  <c r="P202"/>
  <c r="P207"/>
  <c r="P208"/>
  <c r="P216"/>
  <c r="P218"/>
  <c r="P219"/>
  <c r="P220"/>
  <c r="N220"/>
  <c r="P240"/>
  <c r="P239"/>
  <c r="P228"/>
  <c r="O221"/>
  <c r="N221"/>
  <c r="P223"/>
  <c r="P236"/>
  <c r="P252"/>
  <c r="P254"/>
  <c r="P255"/>
  <c r="P257"/>
  <c r="P259"/>
  <c r="P266"/>
  <c r="P274"/>
  <c r="P280"/>
  <c r="P281"/>
  <c r="P282"/>
  <c r="O283"/>
  <c r="P283"/>
  <c r="N283"/>
  <c r="P286"/>
  <c r="P287"/>
  <c r="P306"/>
  <c r="P307"/>
  <c r="P308"/>
  <c r="P314"/>
  <c r="O347"/>
  <c r="O317"/>
  <c r="P325"/>
  <c r="P331"/>
  <c r="P337"/>
  <c r="P338"/>
  <c r="P344"/>
  <c r="P346"/>
  <c r="O350"/>
  <c r="N350"/>
  <c r="N352"/>
  <c r="N353"/>
  <c r="O353"/>
  <c r="P354"/>
  <c r="P355"/>
  <c r="N355"/>
  <c r="P359"/>
  <c r="P371"/>
  <c r="O375"/>
  <c r="N375"/>
  <c r="N364"/>
  <c r="N371"/>
  <c r="N363"/>
  <c r="N377"/>
  <c r="P380"/>
  <c r="N380"/>
  <c r="O386"/>
  <c r="N386"/>
  <c r="O393"/>
  <c r="P393"/>
  <c r="P386" s="1"/>
  <c r="P385" s="1"/>
  <c r="P384" s="1"/>
  <c r="P383" s="1"/>
  <c r="P382" s="1"/>
  <c r="P381" s="1"/>
  <c r="N393"/>
  <c r="N388"/>
  <c r="O385"/>
  <c r="O384" s="1"/>
  <c r="O383" s="1"/>
  <c r="O382" s="1"/>
  <c r="O381" s="1"/>
  <c r="P387"/>
  <c r="P389"/>
  <c r="P392"/>
  <c r="P395"/>
  <c r="P401"/>
  <c r="P407"/>
  <c r="P409"/>
  <c r="P411"/>
  <c r="P413"/>
  <c r="P415"/>
  <c r="P416"/>
  <c r="P418"/>
  <c r="P426"/>
  <c r="P429"/>
  <c r="P431"/>
  <c r="P436"/>
  <c r="P439"/>
  <c r="P440"/>
  <c r="P450"/>
  <c r="P452"/>
  <c r="P459"/>
  <c r="P460"/>
  <c r="P467"/>
  <c r="P470"/>
  <c r="P479"/>
  <c r="P485"/>
  <c r="P486"/>
  <c r="P487"/>
  <c r="P497"/>
  <c r="P498"/>
  <c r="P503"/>
  <c r="P505"/>
  <c r="P507"/>
  <c r="P508"/>
  <c r="P511"/>
  <c r="P512"/>
  <c r="P522"/>
  <c r="N522"/>
  <c r="P525"/>
  <c r="P534"/>
  <c r="P538"/>
  <c r="O537"/>
  <c r="O536" s="1"/>
  <c r="O535" s="1"/>
  <c r="P537"/>
  <c r="P536" s="1"/>
  <c r="P535" s="1"/>
  <c r="O533"/>
  <c r="O532" s="1"/>
  <c r="O531" s="1"/>
  <c r="O530" s="1"/>
  <c r="P533"/>
  <c r="P532" s="1"/>
  <c r="P531" s="1"/>
  <c r="P530" s="1"/>
  <c r="N529"/>
  <c r="O524"/>
  <c r="O523" s="1"/>
  <c r="P524"/>
  <c r="P523" s="1"/>
  <c r="N523"/>
  <c r="O521"/>
  <c r="O520" s="1"/>
  <c r="P521"/>
  <c r="P520" s="1"/>
  <c r="N519"/>
  <c r="N512"/>
  <c r="N511"/>
  <c r="O509"/>
  <c r="P509"/>
  <c r="N510"/>
  <c r="N509"/>
  <c r="N508"/>
  <c r="O506"/>
  <c r="P506"/>
  <c r="O504"/>
  <c r="P504"/>
  <c r="N503"/>
  <c r="O502"/>
  <c r="O501" s="1"/>
  <c r="O500" s="1"/>
  <c r="O499" s="1"/>
  <c r="P502"/>
  <c r="N502"/>
  <c r="N501"/>
  <c r="N498"/>
  <c r="N497"/>
  <c r="O495"/>
  <c r="O494" s="1"/>
  <c r="O493" s="1"/>
  <c r="P495"/>
  <c r="P494" s="1"/>
  <c r="P493" s="1"/>
  <c r="N495"/>
  <c r="N493"/>
  <c r="N492"/>
  <c r="N487"/>
  <c r="N486"/>
  <c r="N485"/>
  <c r="O478"/>
  <c r="O477" s="1"/>
  <c r="O476" s="1"/>
  <c r="O475" s="1"/>
  <c r="O474" s="1"/>
  <c r="O473" s="1"/>
  <c r="O472" s="1"/>
  <c r="P478"/>
  <c r="P477" s="1"/>
  <c r="P476" s="1"/>
  <c r="P475" s="1"/>
  <c r="P474" s="1"/>
  <c r="P473" s="1"/>
  <c r="P472" s="1"/>
  <c r="O468"/>
  <c r="P468"/>
  <c r="N468"/>
  <c r="O466"/>
  <c r="P466"/>
  <c r="O465"/>
  <c r="O464" s="1"/>
  <c r="O463" s="1"/>
  <c r="O462" s="1"/>
  <c r="O461" s="1"/>
  <c r="P465"/>
  <c r="P464" s="1"/>
  <c r="P463" s="1"/>
  <c r="P462" s="1"/>
  <c r="N461"/>
  <c r="N460"/>
  <c r="O458"/>
  <c r="O457" s="1"/>
  <c r="O456" s="1"/>
  <c r="O455" s="1"/>
  <c r="P458"/>
  <c r="P457" s="1"/>
  <c r="P456" s="1"/>
  <c r="P455" s="1"/>
  <c r="N458"/>
  <c r="O451"/>
  <c r="P451"/>
  <c r="O449"/>
  <c r="P449"/>
  <c r="O448"/>
  <c r="O447" s="1"/>
  <c r="O446" s="1"/>
  <c r="P448"/>
  <c r="P447" s="1"/>
  <c r="P446" s="1"/>
  <c r="N448"/>
  <c r="N445"/>
  <c r="N442"/>
  <c r="N441"/>
  <c r="N440"/>
  <c r="N439"/>
  <c r="O437"/>
  <c r="P437"/>
  <c r="N437"/>
  <c r="O435"/>
  <c r="P435"/>
  <c r="O432"/>
  <c r="P432"/>
  <c r="N432"/>
  <c r="O430"/>
  <c r="P430"/>
  <c r="O428"/>
  <c r="O427" s="1"/>
  <c r="P428"/>
  <c r="P427" s="1"/>
  <c r="O425"/>
  <c r="O424" s="1"/>
  <c r="P425"/>
  <c r="P424" s="1"/>
  <c r="N423"/>
  <c r="O417"/>
  <c r="P417"/>
  <c r="N416"/>
  <c r="N415"/>
  <c r="N400"/>
  <c r="N407"/>
  <c r="N411"/>
  <c r="O414"/>
  <c r="P414"/>
  <c r="O412"/>
  <c r="P412"/>
  <c r="O410"/>
  <c r="P410"/>
  <c r="O408"/>
  <c r="P408"/>
  <c r="O403"/>
  <c r="O402" s="1"/>
  <c r="O400" s="1"/>
  <c r="O399" s="1"/>
  <c r="O398" s="1"/>
  <c r="O397" s="1"/>
  <c r="O396" s="1"/>
  <c r="P403"/>
  <c r="P402" s="1"/>
  <c r="P400" s="1"/>
  <c r="P399" s="1"/>
  <c r="P398" s="1"/>
  <c r="P397" s="1"/>
  <c r="P396" s="1"/>
  <c r="N403"/>
  <c r="N401"/>
  <c r="O391"/>
  <c r="P391"/>
  <c r="O388"/>
  <c r="P388"/>
  <c r="N389"/>
  <c r="N387"/>
  <c r="N379"/>
  <c r="N378"/>
  <c r="O376"/>
  <c r="P376"/>
  <c r="O374"/>
  <c r="O373" s="1"/>
  <c r="O372" s="1"/>
  <c r="P375"/>
  <c r="P374" s="1"/>
  <c r="P373" s="1"/>
  <c r="P372" s="1"/>
  <c r="O363"/>
  <c r="O362" s="1"/>
  <c r="P363"/>
  <c r="P362" s="1"/>
  <c r="O358"/>
  <c r="P358"/>
  <c r="N358"/>
  <c r="O356"/>
  <c r="P356"/>
  <c r="P353"/>
  <c r="O351"/>
  <c r="O349" s="1"/>
  <c r="O348" s="1"/>
  <c r="P351"/>
  <c r="N351"/>
  <c r="N347"/>
  <c r="N348"/>
  <c r="O345"/>
  <c r="O342" s="1"/>
  <c r="O341" s="1"/>
  <c r="O340" s="1"/>
  <c r="O339" s="1"/>
  <c r="P345"/>
  <c r="O343"/>
  <c r="P343"/>
  <c r="P342" s="1"/>
  <c r="P341" s="1"/>
  <c r="P340" s="1"/>
  <c r="P339" s="1"/>
  <c r="N344"/>
  <c r="N342"/>
  <c r="N338"/>
  <c r="N337"/>
  <c r="O336"/>
  <c r="P336"/>
  <c r="P335" s="1"/>
  <c r="P334" s="1"/>
  <c r="P333" s="1"/>
  <c r="P332" s="1"/>
  <c r="N336"/>
  <c r="O335"/>
  <c r="O334" s="1"/>
  <c r="O333" s="1"/>
  <c r="O332" s="1"/>
  <c r="N331"/>
  <c r="O330"/>
  <c r="O329" s="1"/>
  <c r="O328" s="1"/>
  <c r="O327" s="1"/>
  <c r="O326" s="1"/>
  <c r="P330"/>
  <c r="P329" s="1"/>
  <c r="P328" s="1"/>
  <c r="P327" s="1"/>
  <c r="P326" s="1"/>
  <c r="O324"/>
  <c r="P324"/>
  <c r="P321" s="1"/>
  <c r="P320" s="1"/>
  <c r="P319" s="1"/>
  <c r="P318" s="1"/>
  <c r="N325"/>
  <c r="O322"/>
  <c r="P322"/>
  <c r="O321"/>
  <c r="O320" s="1"/>
  <c r="O319" s="1"/>
  <c r="O318" s="1"/>
  <c r="N321"/>
  <c r="N317"/>
  <c r="N314"/>
  <c r="O313"/>
  <c r="O312" s="1"/>
  <c r="O311" s="1"/>
  <c r="O310" s="1"/>
  <c r="O309" s="1"/>
  <c r="P313"/>
  <c r="P312" s="1"/>
  <c r="P311" s="1"/>
  <c r="P310" s="1"/>
  <c r="P309" s="1"/>
  <c r="N308"/>
  <c r="N307"/>
  <c r="O305"/>
  <c r="O304" s="1"/>
  <c r="O303" s="1"/>
  <c r="O302" s="1"/>
  <c r="O301" s="1"/>
  <c r="O300" s="1"/>
  <c r="O299" s="1"/>
  <c r="P305"/>
  <c r="P304" s="1"/>
  <c r="P303" s="1"/>
  <c r="P302" s="1"/>
  <c r="P301" s="1"/>
  <c r="P300" s="1"/>
  <c r="P299" s="1"/>
  <c r="N304"/>
  <c r="O294"/>
  <c r="O293" s="1"/>
  <c r="O292" s="1"/>
  <c r="O291" s="1"/>
  <c r="O290" s="1"/>
  <c r="O289" s="1"/>
  <c r="O288" s="1"/>
  <c r="P294"/>
  <c r="P293" s="1"/>
  <c r="P292" s="1"/>
  <c r="P291" s="1"/>
  <c r="P290" s="1"/>
  <c r="P289" s="1"/>
  <c r="P288" s="1"/>
  <c r="N288"/>
  <c r="N287"/>
  <c r="O285"/>
  <c r="P285"/>
  <c r="N286"/>
  <c r="N285"/>
  <c r="N284"/>
  <c r="N260"/>
  <c r="N282"/>
  <c r="O279"/>
  <c r="P279"/>
  <c r="P278" s="1"/>
  <c r="P277" s="1"/>
  <c r="P276" s="1"/>
  <c r="P275" s="1"/>
  <c r="N278"/>
  <c r="O278"/>
  <c r="O277" s="1"/>
  <c r="O276" s="1"/>
  <c r="O275" s="1"/>
  <c r="O273"/>
  <c r="O272" s="1"/>
  <c r="O271" s="1"/>
  <c r="O270" s="1"/>
  <c r="O269" s="1"/>
  <c r="P273"/>
  <c r="P272" s="1"/>
  <c r="P271" s="1"/>
  <c r="P270" s="1"/>
  <c r="P269" s="1"/>
  <c r="N268"/>
  <c r="O265"/>
  <c r="O264" s="1"/>
  <c r="O263" s="1"/>
  <c r="O262" s="1"/>
  <c r="O261" s="1"/>
  <c r="P265"/>
  <c r="P264" s="1"/>
  <c r="P263" s="1"/>
  <c r="P262" s="1"/>
  <c r="P261" s="1"/>
  <c r="O258"/>
  <c r="P258"/>
  <c r="O256"/>
  <c r="P256"/>
  <c r="O253"/>
  <c r="P253"/>
  <c r="N253"/>
  <c r="O251"/>
  <c r="P251"/>
  <c r="O250"/>
  <c r="O249" s="1"/>
  <c r="O248" s="1"/>
  <c r="O247" s="1"/>
  <c r="N250"/>
  <c r="O245"/>
  <c r="P245"/>
  <c r="O244"/>
  <c r="O243" s="1"/>
  <c r="O242" s="1"/>
  <c r="O241" s="1"/>
  <c r="P244"/>
  <c r="P243" s="1"/>
  <c r="P242" s="1"/>
  <c r="P241" s="1"/>
  <c r="N240"/>
  <c r="N239"/>
  <c r="O235"/>
  <c r="O234" s="1"/>
  <c r="O233" s="1"/>
  <c r="O231" s="1"/>
  <c r="O230" s="1"/>
  <c r="O229" s="1"/>
  <c r="P235"/>
  <c r="P234" s="1"/>
  <c r="P233" s="1"/>
  <c r="P231" s="1"/>
  <c r="P230" s="1"/>
  <c r="P229" s="1"/>
  <c r="N231"/>
  <c r="O227"/>
  <c r="O226" s="1"/>
  <c r="O225" s="1"/>
  <c r="O224" s="1"/>
  <c r="O222" s="1"/>
  <c r="P227"/>
  <c r="P226" s="1"/>
  <c r="P225" s="1"/>
  <c r="P224" s="1"/>
  <c r="P222" s="1"/>
  <c r="N222"/>
  <c r="N214"/>
  <c r="N217"/>
  <c r="O217"/>
  <c r="P217"/>
  <c r="O215"/>
  <c r="P215"/>
  <c r="O214"/>
  <c r="O213" s="1"/>
  <c r="O212" s="1"/>
  <c r="O211" s="1"/>
  <c r="O210" s="1"/>
  <c r="O209" s="1"/>
  <c r="N206"/>
  <c r="O206"/>
  <c r="O205" s="1"/>
  <c r="O199" s="1"/>
  <c r="O198" s="1"/>
  <c r="O197" s="1"/>
  <c r="O196" s="1"/>
  <c r="P206"/>
  <c r="P205" s="1"/>
  <c r="N201"/>
  <c r="P201"/>
  <c r="P200" s="1"/>
  <c r="O200"/>
  <c r="N200"/>
  <c r="N203"/>
  <c r="N204"/>
  <c r="O201"/>
  <c r="N195"/>
  <c r="O193"/>
  <c r="O192" s="1"/>
  <c r="O191" s="1"/>
  <c r="O190" s="1"/>
  <c r="O189" s="1"/>
  <c r="O188" s="1"/>
  <c r="O187" s="1"/>
  <c r="O186" s="1"/>
  <c r="P193"/>
  <c r="P192" s="1"/>
  <c r="P191" s="1"/>
  <c r="P190" s="1"/>
  <c r="P189" s="1"/>
  <c r="P188" s="1"/>
  <c r="P187" s="1"/>
  <c r="P186" s="1"/>
  <c r="N185"/>
  <c r="O183"/>
  <c r="O182" s="1"/>
  <c r="O181" s="1"/>
  <c r="O180" s="1"/>
  <c r="P183"/>
  <c r="P182" s="1"/>
  <c r="P181" s="1"/>
  <c r="P180" s="1"/>
  <c r="O178"/>
  <c r="P178"/>
  <c r="O176"/>
  <c r="P176"/>
  <c r="P175" s="1"/>
  <c r="P174" s="1"/>
  <c r="P173" s="1"/>
  <c r="N175"/>
  <c r="O175"/>
  <c r="O174" s="1"/>
  <c r="O173" s="1"/>
  <c r="N172"/>
  <c r="O165"/>
  <c r="P165"/>
  <c r="O164"/>
  <c r="O163" s="1"/>
  <c r="O162" s="1"/>
  <c r="O161" s="1"/>
  <c r="O160" s="1"/>
  <c r="P164"/>
  <c r="P163" s="1"/>
  <c r="P162" s="1"/>
  <c r="P161" s="1"/>
  <c r="P160" s="1"/>
  <c r="N165"/>
  <c r="O154"/>
  <c r="P154"/>
  <c r="N154"/>
  <c r="O152"/>
  <c r="O151" s="1"/>
  <c r="P152"/>
  <c r="P151" s="1"/>
  <c r="O149"/>
  <c r="O148" s="1"/>
  <c r="P149"/>
  <c r="P148" s="1"/>
  <c r="O146"/>
  <c r="P146"/>
  <c r="N148"/>
  <c r="N146"/>
  <c r="P131"/>
  <c r="P130" s="1"/>
  <c r="P129" s="1"/>
  <c r="P128" s="1"/>
  <c r="O137"/>
  <c r="N137"/>
  <c r="N136"/>
  <c r="N135"/>
  <c r="N133"/>
  <c r="O131"/>
  <c r="O130" s="1"/>
  <c r="O129" s="1"/>
  <c r="O128" s="1"/>
  <c r="N128"/>
  <c r="O126"/>
  <c r="P126"/>
  <c r="O125"/>
  <c r="O124" s="1"/>
  <c r="O123" s="1"/>
  <c r="O122" s="1"/>
  <c r="P125"/>
  <c r="P124" s="1"/>
  <c r="P123" s="1"/>
  <c r="P122" s="1"/>
  <c r="N124"/>
  <c r="N122"/>
  <c r="N121"/>
  <c r="O118"/>
  <c r="P118"/>
  <c r="O117"/>
  <c r="O116" s="1"/>
  <c r="O115" s="1"/>
  <c r="O114" s="1"/>
  <c r="P117"/>
  <c r="P116" s="1"/>
  <c r="P115" s="1"/>
  <c r="P114" s="1"/>
  <c r="O111"/>
  <c r="P111"/>
  <c r="N111"/>
  <c r="O109"/>
  <c r="P109"/>
  <c r="N108"/>
  <c r="O108"/>
  <c r="O107" s="1"/>
  <c r="N104"/>
  <c r="O95"/>
  <c r="O94" s="1"/>
  <c r="O93" s="1"/>
  <c r="P95"/>
  <c r="P94" s="1"/>
  <c r="P93" s="1"/>
  <c r="N88"/>
  <c r="N87"/>
  <c r="O86"/>
  <c r="P86"/>
  <c r="N86"/>
  <c r="N81"/>
  <c r="N80"/>
  <c r="O79"/>
  <c r="P79"/>
  <c r="N79"/>
  <c r="O75"/>
  <c r="N75"/>
  <c r="O65"/>
  <c r="O54" s="1"/>
  <c r="O53" s="1"/>
  <c r="N74"/>
  <c r="N73"/>
  <c r="N72"/>
  <c r="N71"/>
  <c r="O70"/>
  <c r="P70"/>
  <c r="N70"/>
  <c r="N69"/>
  <c r="N68"/>
  <c r="O67"/>
  <c r="P67"/>
  <c r="N67"/>
  <c r="N66"/>
  <c r="N65"/>
  <c r="O61"/>
  <c r="O59"/>
  <c r="N56"/>
  <c r="O57"/>
  <c r="N58"/>
  <c r="O55"/>
  <c r="N55"/>
  <c r="O49"/>
  <c r="N49"/>
  <c r="N50"/>
  <c r="N47"/>
  <c r="N44"/>
  <c r="N45"/>
  <c r="N25"/>
  <c r="N23"/>
  <c r="N16"/>
  <c r="N15"/>
  <c r="P438"/>
  <c r="P434"/>
  <c r="P394"/>
  <c r="P390"/>
  <c r="P379"/>
  <c r="P378"/>
  <c r="P377"/>
  <c r="P364"/>
  <c r="P361"/>
  <c r="P360"/>
  <c r="P357"/>
  <c r="P352"/>
  <c r="P323"/>
  <c r="P246"/>
  <c r="P204"/>
  <c r="P203"/>
  <c r="P157"/>
  <c r="P143"/>
  <c r="P142"/>
  <c r="P140"/>
  <c r="P134"/>
  <c r="P133"/>
  <c r="P92"/>
  <c r="P90"/>
  <c r="O143"/>
  <c r="O92"/>
  <c r="O133"/>
  <c r="N538"/>
  <c r="K538"/>
  <c r="N537"/>
  <c r="N536" s="1"/>
  <c r="N535" s="1"/>
  <c r="M537"/>
  <c r="L537"/>
  <c r="L536" s="1"/>
  <c r="L535" s="1"/>
  <c r="K537"/>
  <c r="J537"/>
  <c r="J536" s="1"/>
  <c r="J535" s="1"/>
  <c r="M536"/>
  <c r="M535" s="1"/>
  <c r="K536"/>
  <c r="K535" s="1"/>
  <c r="N534"/>
  <c r="N533"/>
  <c r="N532" s="1"/>
  <c r="N531" s="1"/>
  <c r="N530" s="1"/>
  <c r="N528" s="1"/>
  <c r="N527" s="1"/>
  <c r="N526" s="1"/>
  <c r="M533"/>
  <c r="L533"/>
  <c r="L532" s="1"/>
  <c r="L531" s="1"/>
  <c r="L530" s="1"/>
  <c r="L529" s="1"/>
  <c r="L528" s="1"/>
  <c r="L527" s="1"/>
  <c r="L526" s="1"/>
  <c r="K533"/>
  <c r="J533"/>
  <c r="J532" s="1"/>
  <c r="J531" s="1"/>
  <c r="J530" s="1"/>
  <c r="J529" s="1"/>
  <c r="J528" s="1"/>
  <c r="J527" s="1"/>
  <c r="J526" s="1"/>
  <c r="M532"/>
  <c r="M531" s="1"/>
  <c r="M530" s="1"/>
  <c r="M529" s="1"/>
  <c r="M528" s="1"/>
  <c r="M527" s="1"/>
  <c r="M526" s="1"/>
  <c r="K532"/>
  <c r="K531" s="1"/>
  <c r="K530" s="1"/>
  <c r="K529" s="1"/>
  <c r="K528" s="1"/>
  <c r="K527" s="1"/>
  <c r="K526" s="1"/>
  <c r="N525"/>
  <c r="N524" s="1"/>
  <c r="M524"/>
  <c r="M523" s="1"/>
  <c r="L524"/>
  <c r="K524"/>
  <c r="K523" s="1"/>
  <c r="J524"/>
  <c r="L523"/>
  <c r="J523"/>
  <c r="N521"/>
  <c r="N520" s="1"/>
  <c r="N518" s="1"/>
  <c r="N517" s="1"/>
  <c r="N516" s="1"/>
  <c r="N515" s="1"/>
  <c r="N514" s="1"/>
  <c r="N513" s="1"/>
  <c r="M521"/>
  <c r="L521"/>
  <c r="L520" s="1"/>
  <c r="L519" s="1"/>
  <c r="L518" s="1"/>
  <c r="L517" s="1"/>
  <c r="L516" s="1"/>
  <c r="L515" s="1"/>
  <c r="L514" s="1"/>
  <c r="L513" s="1"/>
  <c r="K521"/>
  <c r="J521"/>
  <c r="J520" s="1"/>
  <c r="J519" s="1"/>
  <c r="J518" s="1"/>
  <c r="J517" s="1"/>
  <c r="J516" s="1"/>
  <c r="J515" s="1"/>
  <c r="J514" s="1"/>
  <c r="J513" s="1"/>
  <c r="M520"/>
  <c r="M519" s="1"/>
  <c r="M518" s="1"/>
  <c r="M517" s="1"/>
  <c r="M516" s="1"/>
  <c r="M515" s="1"/>
  <c r="M514" s="1"/>
  <c r="M513" s="1"/>
  <c r="K520"/>
  <c r="K519" s="1"/>
  <c r="K518" s="1"/>
  <c r="K517" s="1"/>
  <c r="K516" s="1"/>
  <c r="K515" s="1"/>
  <c r="K514" s="1"/>
  <c r="K513" s="1"/>
  <c r="M509"/>
  <c r="L509"/>
  <c r="K509"/>
  <c r="J509"/>
  <c r="N507"/>
  <c r="M507"/>
  <c r="N506"/>
  <c r="M506"/>
  <c r="L506"/>
  <c r="K506"/>
  <c r="J506"/>
  <c r="M505"/>
  <c r="N505" s="1"/>
  <c r="N504" s="1"/>
  <c r="M504"/>
  <c r="L504"/>
  <c r="K504"/>
  <c r="J504"/>
  <c r="M503"/>
  <c r="N500"/>
  <c r="N499" s="1"/>
  <c r="M502"/>
  <c r="L502"/>
  <c r="L501" s="1"/>
  <c r="L500" s="1"/>
  <c r="L499" s="1"/>
  <c r="K502"/>
  <c r="J502"/>
  <c r="J501" s="1"/>
  <c r="J500" s="1"/>
  <c r="J499" s="1"/>
  <c r="M501"/>
  <c r="M500" s="1"/>
  <c r="M499" s="1"/>
  <c r="K501"/>
  <c r="K500" s="1"/>
  <c r="K499" s="1"/>
  <c r="N494"/>
  <c r="M497"/>
  <c r="M495"/>
  <c r="M494" s="1"/>
  <c r="M493" s="1"/>
  <c r="M492" s="1"/>
  <c r="M491" s="1"/>
  <c r="M490" s="1"/>
  <c r="M489" s="1"/>
  <c r="M488" s="1"/>
  <c r="L495"/>
  <c r="K495"/>
  <c r="K494" s="1"/>
  <c r="K493" s="1"/>
  <c r="J495"/>
  <c r="L494"/>
  <c r="L493" s="1"/>
  <c r="J494"/>
  <c r="J493" s="1"/>
  <c r="J492" s="1"/>
  <c r="J491" s="1"/>
  <c r="J490" s="1"/>
  <c r="J489" s="1"/>
  <c r="J488" s="1"/>
  <c r="M485"/>
  <c r="N483"/>
  <c r="M483"/>
  <c r="N482"/>
  <c r="M482"/>
  <c r="N481"/>
  <c r="M481"/>
  <c r="N480"/>
  <c r="M480"/>
  <c r="M479"/>
  <c r="N479" s="1"/>
  <c r="N478" s="1"/>
  <c r="N477" s="1"/>
  <c r="N476" s="1"/>
  <c r="N475" s="1"/>
  <c r="N474" s="1"/>
  <c r="N473" s="1"/>
  <c r="N472" s="1"/>
  <c r="M478"/>
  <c r="M477" s="1"/>
  <c r="M476" s="1"/>
  <c r="M475" s="1"/>
  <c r="M474" s="1"/>
  <c r="M473" s="1"/>
  <c r="M472" s="1"/>
  <c r="L478"/>
  <c r="K478"/>
  <c r="K477" s="1"/>
  <c r="K476" s="1"/>
  <c r="K475" s="1"/>
  <c r="K474" s="1"/>
  <c r="K473" s="1"/>
  <c r="K472" s="1"/>
  <c r="J478"/>
  <c r="L477"/>
  <c r="L476" s="1"/>
  <c r="L475" s="1"/>
  <c r="L474" s="1"/>
  <c r="L473" s="1"/>
  <c r="L472" s="1"/>
  <c r="J477"/>
  <c r="J476" s="1"/>
  <c r="J475" s="1"/>
  <c r="J474" s="1"/>
  <c r="J473" s="1"/>
  <c r="J472" s="1"/>
  <c r="N471"/>
  <c r="M470"/>
  <c r="N470" s="1"/>
  <c r="N469"/>
  <c r="L468"/>
  <c r="K468"/>
  <c r="J468"/>
  <c r="N467"/>
  <c r="N466"/>
  <c r="N465" s="1"/>
  <c r="N464" s="1"/>
  <c r="N463" s="1"/>
  <c r="N462" s="1"/>
  <c r="M466"/>
  <c r="L466"/>
  <c r="L465" s="1"/>
  <c r="L464" s="1"/>
  <c r="L463" s="1"/>
  <c r="L462" s="1"/>
  <c r="L461" s="1"/>
  <c r="K466"/>
  <c r="J466"/>
  <c r="J465" s="1"/>
  <c r="J464" s="1"/>
  <c r="J463" s="1"/>
  <c r="J462" s="1"/>
  <c r="J461" s="1"/>
  <c r="M465"/>
  <c r="M464" s="1"/>
  <c r="M463" s="1"/>
  <c r="M462" s="1"/>
  <c r="K465"/>
  <c r="K464" s="1"/>
  <c r="K463" s="1"/>
  <c r="K462" s="1"/>
  <c r="K461" s="1"/>
  <c r="N459"/>
  <c r="N457"/>
  <c r="N456" s="1"/>
  <c r="N455" s="1"/>
  <c r="M458"/>
  <c r="L458"/>
  <c r="L457" s="1"/>
  <c r="L456" s="1"/>
  <c r="L455" s="1"/>
  <c r="K458"/>
  <c r="J458"/>
  <c r="J457" s="1"/>
  <c r="J456" s="1"/>
  <c r="J455" s="1"/>
  <c r="M457"/>
  <c r="M456" s="1"/>
  <c r="M455" s="1"/>
  <c r="K457"/>
  <c r="K456" s="1"/>
  <c r="K455" s="1"/>
  <c r="N453"/>
  <c r="M453"/>
  <c r="N452"/>
  <c r="N451" s="1"/>
  <c r="M451"/>
  <c r="L451"/>
  <c r="K451"/>
  <c r="J451"/>
  <c r="N450"/>
  <c r="N449" s="1"/>
  <c r="M449"/>
  <c r="M448" s="1"/>
  <c r="M447" s="1"/>
  <c r="M446" s="1"/>
  <c r="M445" s="1"/>
  <c r="M444" s="1"/>
  <c r="M443" s="1"/>
  <c r="L449"/>
  <c r="K449"/>
  <c r="K448" s="1"/>
  <c r="K447" s="1"/>
  <c r="K446" s="1"/>
  <c r="K445" s="1"/>
  <c r="K444" s="1"/>
  <c r="K443" s="1"/>
  <c r="K442" s="1"/>
  <c r="K441" s="1"/>
  <c r="J449"/>
  <c r="L448"/>
  <c r="L447" s="1"/>
  <c r="L446" s="1"/>
  <c r="L445" s="1"/>
  <c r="L444" s="1"/>
  <c r="L443" s="1"/>
  <c r="L442" s="1"/>
  <c r="L441" s="1"/>
  <c r="J448"/>
  <c r="J447" s="1"/>
  <c r="J446" s="1"/>
  <c r="J445" s="1"/>
  <c r="J444" s="1"/>
  <c r="J443" s="1"/>
  <c r="M440"/>
  <c r="M439"/>
  <c r="N438"/>
  <c r="M437"/>
  <c r="L437"/>
  <c r="K437"/>
  <c r="J437"/>
  <c r="N436"/>
  <c r="M436"/>
  <c r="N435"/>
  <c r="M435"/>
  <c r="L435"/>
  <c r="K435"/>
  <c r="J435"/>
  <c r="N434"/>
  <c r="M432"/>
  <c r="L432"/>
  <c r="K432"/>
  <c r="J432"/>
  <c r="N431"/>
  <c r="N430"/>
  <c r="M430"/>
  <c r="L430"/>
  <c r="L429" s="1"/>
  <c r="L428" s="1"/>
  <c r="L427" s="1"/>
  <c r="L423" s="1"/>
  <c r="L422" s="1"/>
  <c r="L421" s="1"/>
  <c r="L420" s="1"/>
  <c r="L419" s="1"/>
  <c r="K430"/>
  <c r="J430"/>
  <c r="J429" s="1"/>
  <c r="J428" s="1"/>
  <c r="J427" s="1"/>
  <c r="J423" s="1"/>
  <c r="J422" s="1"/>
  <c r="J421" s="1"/>
  <c r="J420" s="1"/>
  <c r="J419" s="1"/>
  <c r="M429"/>
  <c r="M428" s="1"/>
  <c r="M427" s="1"/>
  <c r="M423" s="1"/>
  <c r="M422" s="1"/>
  <c r="M421" s="1"/>
  <c r="M420" s="1"/>
  <c r="M419" s="1"/>
  <c r="K429"/>
  <c r="K428" s="1"/>
  <c r="K427" s="1"/>
  <c r="N426"/>
  <c r="N425" s="1"/>
  <c r="N424" s="1"/>
  <c r="M425"/>
  <c r="M424" s="1"/>
  <c r="L425"/>
  <c r="K425"/>
  <c r="K424" s="1"/>
  <c r="J425"/>
  <c r="L424"/>
  <c r="J424"/>
  <c r="N418"/>
  <c r="N417" s="1"/>
  <c r="M417"/>
  <c r="L417"/>
  <c r="K417"/>
  <c r="J417"/>
  <c r="I417"/>
  <c r="M416"/>
  <c r="M415"/>
  <c r="N414" s="1"/>
  <c r="M414"/>
  <c r="L414"/>
  <c r="K414"/>
  <c r="J414"/>
  <c r="M413"/>
  <c r="K413"/>
  <c r="N413" s="1"/>
  <c r="N412" s="1"/>
  <c r="M412"/>
  <c r="L412"/>
  <c r="K412"/>
  <c r="J412"/>
  <c r="K411"/>
  <c r="N410"/>
  <c r="M410"/>
  <c r="L410"/>
  <c r="K410"/>
  <c r="J410"/>
  <c r="N409"/>
  <c r="N408"/>
  <c r="M408"/>
  <c r="L408"/>
  <c r="L407" s="1"/>
  <c r="L403" s="1"/>
  <c r="L402" s="1"/>
  <c r="L400" s="1"/>
  <c r="L399" s="1"/>
  <c r="L398" s="1"/>
  <c r="L397" s="1"/>
  <c r="L396" s="1"/>
  <c r="K408"/>
  <c r="J408"/>
  <c r="J407" s="1"/>
  <c r="J403" s="1"/>
  <c r="J402" s="1"/>
  <c r="J400" s="1"/>
  <c r="J399" s="1"/>
  <c r="J398" s="1"/>
  <c r="J397" s="1"/>
  <c r="J396" s="1"/>
  <c r="M407"/>
  <c r="M403" s="1"/>
  <c r="M402" s="1"/>
  <c r="M400" s="1"/>
  <c r="M399" s="1"/>
  <c r="M398" s="1"/>
  <c r="M397" s="1"/>
  <c r="M396" s="1"/>
  <c r="K407"/>
  <c r="K403" s="1"/>
  <c r="K402" s="1"/>
  <c r="K400" s="1"/>
  <c r="K399" s="1"/>
  <c r="K398" s="1"/>
  <c r="K397" s="1"/>
  <c r="K396" s="1"/>
  <c r="N405"/>
  <c r="M405"/>
  <c r="N404"/>
  <c r="M404"/>
  <c r="N395"/>
  <c r="M393"/>
  <c r="L393"/>
  <c r="K393"/>
  <c r="J393"/>
  <c r="N392"/>
  <c r="N391" s="1"/>
  <c r="N385" s="1"/>
  <c r="N384" s="1"/>
  <c r="N383" s="1"/>
  <c r="M391"/>
  <c r="M386" s="1"/>
  <c r="M385" s="1"/>
  <c r="M384" s="1"/>
  <c r="M383" s="1"/>
  <c r="M382" s="1"/>
  <c r="M381" s="1"/>
  <c r="L391"/>
  <c r="K391"/>
  <c r="K386" s="1"/>
  <c r="K385" s="1"/>
  <c r="K384" s="1"/>
  <c r="K383" s="1"/>
  <c r="K382" s="1"/>
  <c r="K381" s="1"/>
  <c r="J391"/>
  <c r="N390"/>
  <c r="M388"/>
  <c r="L388"/>
  <c r="K388"/>
  <c r="J388"/>
  <c r="L386"/>
  <c r="L385" s="1"/>
  <c r="L384" s="1"/>
  <c r="L383" s="1"/>
  <c r="L382" s="1"/>
  <c r="L381" s="1"/>
  <c r="J386"/>
  <c r="J385" s="1"/>
  <c r="J384" s="1"/>
  <c r="J383" s="1"/>
  <c r="J382" s="1"/>
  <c r="J381" s="1"/>
  <c r="M379"/>
  <c r="N376"/>
  <c r="N374" s="1"/>
  <c r="N373" s="1"/>
  <c r="N372" s="1"/>
  <c r="M376"/>
  <c r="M375" s="1"/>
  <c r="M374" s="1"/>
  <c r="M373" s="1"/>
  <c r="M372" s="1"/>
  <c r="L376"/>
  <c r="K376"/>
  <c r="K375" s="1"/>
  <c r="K374" s="1"/>
  <c r="K373" s="1"/>
  <c r="K372" s="1"/>
  <c r="J376"/>
  <c r="L375"/>
  <c r="L374" s="1"/>
  <c r="L373" s="1"/>
  <c r="L372" s="1"/>
  <c r="J375"/>
  <c r="J374" s="1"/>
  <c r="J373" s="1"/>
  <c r="J372" s="1"/>
  <c r="N370"/>
  <c r="N369"/>
  <c r="M369"/>
  <c r="N368"/>
  <c r="M368"/>
  <c r="N367"/>
  <c r="M367"/>
  <c r="N366"/>
  <c r="M366"/>
  <c r="N365"/>
  <c r="M365"/>
  <c r="N362"/>
  <c r="M363"/>
  <c r="M362" s="1"/>
  <c r="L363"/>
  <c r="K363"/>
  <c r="K362" s="1"/>
  <c r="J363"/>
  <c r="L362"/>
  <c r="J362"/>
  <c r="N361"/>
  <c r="N359"/>
  <c r="M358"/>
  <c r="L358"/>
  <c r="K358"/>
  <c r="J358"/>
  <c r="N357"/>
  <c r="M357"/>
  <c r="N356"/>
  <c r="M356"/>
  <c r="L356"/>
  <c r="K356"/>
  <c r="J356"/>
  <c r="M355"/>
  <c r="N354"/>
  <c r="L353"/>
  <c r="K353"/>
  <c r="J353"/>
  <c r="M352"/>
  <c r="M351" s="1"/>
  <c r="K352"/>
  <c r="L351"/>
  <c r="L350" s="1"/>
  <c r="L349" s="1"/>
  <c r="L348" s="1"/>
  <c r="L347" s="1"/>
  <c r="K351"/>
  <c r="J351"/>
  <c r="J350" s="1"/>
  <c r="K350"/>
  <c r="K349" s="1"/>
  <c r="N349"/>
  <c r="J349"/>
  <c r="J348" s="1"/>
  <c r="J347" s="1"/>
  <c r="K348"/>
  <c r="K347" s="1"/>
  <c r="N346"/>
  <c r="N345"/>
  <c r="M345"/>
  <c r="L345"/>
  <c r="K345"/>
  <c r="J345"/>
  <c r="N343"/>
  <c r="M343"/>
  <c r="L343"/>
  <c r="L342" s="1"/>
  <c r="K343"/>
  <c r="J343"/>
  <c r="J342" s="1"/>
  <c r="M342"/>
  <c r="M341" s="1"/>
  <c r="M340" s="1"/>
  <c r="M339" s="1"/>
  <c r="K342"/>
  <c r="K341" s="1"/>
  <c r="N341"/>
  <c r="N340" s="1"/>
  <c r="N339" s="1"/>
  <c r="L341"/>
  <c r="L340" s="1"/>
  <c r="J341"/>
  <c r="J340" s="1"/>
  <c r="J339" s="1"/>
  <c r="K340"/>
  <c r="K339" s="1"/>
  <c r="L339"/>
  <c r="M336"/>
  <c r="M335" s="1"/>
  <c r="M334" s="1"/>
  <c r="M333" s="1"/>
  <c r="M332" s="1"/>
  <c r="L336"/>
  <c r="K336"/>
  <c r="K335" s="1"/>
  <c r="J336"/>
  <c r="N335"/>
  <c r="N334" s="1"/>
  <c r="N333" s="1"/>
  <c r="N332" s="1"/>
  <c r="L335"/>
  <c r="L334" s="1"/>
  <c r="J335"/>
  <c r="J334" s="1"/>
  <c r="J333" s="1"/>
  <c r="J332" s="1"/>
  <c r="K334"/>
  <c r="K333" s="1"/>
  <c r="K332" s="1"/>
  <c r="L333"/>
  <c r="L332" s="1"/>
  <c r="N330"/>
  <c r="N329" s="1"/>
  <c r="N328" s="1"/>
  <c r="N327" s="1"/>
  <c r="N326" s="1"/>
  <c r="M330"/>
  <c r="L330"/>
  <c r="L329" s="1"/>
  <c r="L328" s="1"/>
  <c r="L327" s="1"/>
  <c r="L326" s="1"/>
  <c r="K330"/>
  <c r="J330"/>
  <c r="J329" s="1"/>
  <c r="J328" s="1"/>
  <c r="J327" s="1"/>
  <c r="J326" s="1"/>
  <c r="M329"/>
  <c r="M328" s="1"/>
  <c r="M327" s="1"/>
  <c r="M326" s="1"/>
  <c r="K329"/>
  <c r="K328" s="1"/>
  <c r="K327" s="1"/>
  <c r="K326" s="1"/>
  <c r="N324"/>
  <c r="M324"/>
  <c r="L324"/>
  <c r="K324"/>
  <c r="J324"/>
  <c r="N323"/>
  <c r="N322"/>
  <c r="N320" s="1"/>
  <c r="N319" s="1"/>
  <c r="N318" s="1"/>
  <c r="N316" s="1"/>
  <c r="M322"/>
  <c r="L322"/>
  <c r="L321" s="1"/>
  <c r="L320" s="1"/>
  <c r="L319" s="1"/>
  <c r="L318" s="1"/>
  <c r="L317" s="1"/>
  <c r="L316" s="1"/>
  <c r="L315" s="1"/>
  <c r="K322"/>
  <c r="J322"/>
  <c r="J321" s="1"/>
  <c r="J320" s="1"/>
  <c r="J319" s="1"/>
  <c r="J318" s="1"/>
  <c r="J317" s="1"/>
  <c r="J316" s="1"/>
  <c r="J315" s="1"/>
  <c r="M321"/>
  <c r="M320" s="1"/>
  <c r="M319" s="1"/>
  <c r="M318" s="1"/>
  <c r="K321"/>
  <c r="K320" s="1"/>
  <c r="K319" s="1"/>
  <c r="K318" s="1"/>
  <c r="K317" s="1"/>
  <c r="K316" s="1"/>
  <c r="K315" s="1"/>
  <c r="N313"/>
  <c r="N312" s="1"/>
  <c r="N311" s="1"/>
  <c r="N310" s="1"/>
  <c r="N309" s="1"/>
  <c r="M313"/>
  <c r="M312" s="1"/>
  <c r="M311" s="1"/>
  <c r="M310" s="1"/>
  <c r="M309" s="1"/>
  <c r="L313"/>
  <c r="K313"/>
  <c r="K312" s="1"/>
  <c r="K311" s="1"/>
  <c r="K310" s="1"/>
  <c r="K309" s="1"/>
  <c r="J313"/>
  <c r="L312"/>
  <c r="L311" s="1"/>
  <c r="L310" s="1"/>
  <c r="L309" s="1"/>
  <c r="J312"/>
  <c r="J311" s="1"/>
  <c r="J310" s="1"/>
  <c r="J309" s="1"/>
  <c r="N306"/>
  <c r="N305" s="1"/>
  <c r="N303" s="1"/>
  <c r="N302" s="1"/>
  <c r="N301" s="1"/>
  <c r="N300" s="1"/>
  <c r="N299" s="1"/>
  <c r="M305"/>
  <c r="M304" s="1"/>
  <c r="M303" s="1"/>
  <c r="M302" s="1"/>
  <c r="M301" s="1"/>
  <c r="M300" s="1"/>
  <c r="M299" s="1"/>
  <c r="L305"/>
  <c r="K305"/>
  <c r="K304" s="1"/>
  <c r="K303" s="1"/>
  <c r="K302" s="1"/>
  <c r="K301" s="1"/>
  <c r="K300" s="1"/>
  <c r="K299" s="1"/>
  <c r="J305"/>
  <c r="L304"/>
  <c r="L303" s="1"/>
  <c r="L302" s="1"/>
  <c r="L301" s="1"/>
  <c r="L300" s="1"/>
  <c r="L299" s="1"/>
  <c r="J304"/>
  <c r="J303" s="1"/>
  <c r="J302" s="1"/>
  <c r="J301" s="1"/>
  <c r="J300" s="1"/>
  <c r="J299" s="1"/>
  <c r="N297"/>
  <c r="M297"/>
  <c r="N296"/>
  <c r="M296"/>
  <c r="N295"/>
  <c r="N294" s="1"/>
  <c r="N293" s="1"/>
  <c r="N292" s="1"/>
  <c r="N291" s="1"/>
  <c r="N290" s="1"/>
  <c r="N289" s="1"/>
  <c r="M294"/>
  <c r="M293" s="1"/>
  <c r="M292" s="1"/>
  <c r="M291" s="1"/>
  <c r="M290" s="1"/>
  <c r="M289" s="1"/>
  <c r="M288" s="1"/>
  <c r="M284" s="1"/>
  <c r="L294"/>
  <c r="K294"/>
  <c r="K293" s="1"/>
  <c r="K292" s="1"/>
  <c r="K291" s="1"/>
  <c r="K290" s="1"/>
  <c r="K289" s="1"/>
  <c r="K288" s="1"/>
  <c r="K284" s="1"/>
  <c r="K283" s="1"/>
  <c r="J294"/>
  <c r="L293"/>
  <c r="L292" s="1"/>
  <c r="L291" s="1"/>
  <c r="L290" s="1"/>
  <c r="L289" s="1"/>
  <c r="L288" s="1"/>
  <c r="L284" s="1"/>
  <c r="L283" s="1"/>
  <c r="J293"/>
  <c r="J292" s="1"/>
  <c r="J291" s="1"/>
  <c r="J290" s="1"/>
  <c r="J289" s="1"/>
  <c r="J288" s="1"/>
  <c r="M285"/>
  <c r="L285"/>
  <c r="K285"/>
  <c r="J285"/>
  <c r="N281"/>
  <c r="N280"/>
  <c r="N279"/>
  <c r="N277" s="1"/>
  <c r="N276" s="1"/>
  <c r="N275" s="1"/>
  <c r="M279"/>
  <c r="L279"/>
  <c r="L278" s="1"/>
  <c r="L277" s="1"/>
  <c r="L276" s="1"/>
  <c r="L275" s="1"/>
  <c r="K279"/>
  <c r="J279"/>
  <c r="J278" s="1"/>
  <c r="J277" s="1"/>
  <c r="J276" s="1"/>
  <c r="J275" s="1"/>
  <c r="M278"/>
  <c r="M277" s="1"/>
  <c r="M276" s="1"/>
  <c r="M275" s="1"/>
  <c r="K278"/>
  <c r="K277" s="1"/>
  <c r="K276" s="1"/>
  <c r="K275" s="1"/>
  <c r="M274"/>
  <c r="N274" s="1"/>
  <c r="N273" s="1"/>
  <c r="N272" s="1"/>
  <c r="N271" s="1"/>
  <c r="N270" s="1"/>
  <c r="N269" s="1"/>
  <c r="M273"/>
  <c r="M272" s="1"/>
  <c r="M271" s="1"/>
  <c r="M270" s="1"/>
  <c r="M269" s="1"/>
  <c r="M268" s="1"/>
  <c r="M267" s="1"/>
  <c r="L273"/>
  <c r="K273"/>
  <c r="K272" s="1"/>
  <c r="K271" s="1"/>
  <c r="K270" s="1"/>
  <c r="K269" s="1"/>
  <c r="K268" s="1"/>
  <c r="K267" s="1"/>
  <c r="J273"/>
  <c r="L272"/>
  <c r="L271" s="1"/>
  <c r="L270" s="1"/>
  <c r="L269" s="1"/>
  <c r="L268" s="1"/>
  <c r="L267" s="1"/>
  <c r="J272"/>
  <c r="J271" s="1"/>
  <c r="J270" s="1"/>
  <c r="J269" s="1"/>
  <c r="N266"/>
  <c r="N265" s="1"/>
  <c r="N264" s="1"/>
  <c r="N263" s="1"/>
  <c r="N262" s="1"/>
  <c r="N261" s="1"/>
  <c r="M265"/>
  <c r="M264" s="1"/>
  <c r="M263" s="1"/>
  <c r="M262" s="1"/>
  <c r="M261" s="1"/>
  <c r="L265"/>
  <c r="K265"/>
  <c r="K264" s="1"/>
  <c r="K263" s="1"/>
  <c r="K262" s="1"/>
  <c r="K261" s="1"/>
  <c r="J265"/>
  <c r="L264"/>
  <c r="L263" s="1"/>
  <c r="L262" s="1"/>
  <c r="L261" s="1"/>
  <c r="J264"/>
  <c r="J263" s="1"/>
  <c r="J262" s="1"/>
  <c r="J261" s="1"/>
  <c r="N259"/>
  <c r="N258"/>
  <c r="M258"/>
  <c r="L258"/>
  <c r="K258"/>
  <c r="J258"/>
  <c r="N257"/>
  <c r="N256"/>
  <c r="M256"/>
  <c r="L256"/>
  <c r="K256"/>
  <c r="J256"/>
  <c r="N255"/>
  <c r="N254"/>
  <c r="M253"/>
  <c r="L253"/>
  <c r="K253"/>
  <c r="J253"/>
  <c r="N252"/>
  <c r="N251" s="1"/>
  <c r="M251"/>
  <c r="M250" s="1"/>
  <c r="M249" s="1"/>
  <c r="M248" s="1"/>
  <c r="M247" s="1"/>
  <c r="L251"/>
  <c r="K251"/>
  <c r="K250" s="1"/>
  <c r="K249" s="1"/>
  <c r="K248" s="1"/>
  <c r="K247" s="1"/>
  <c r="J251"/>
  <c r="L250"/>
  <c r="L249" s="1"/>
  <c r="L248" s="1"/>
  <c r="L247" s="1"/>
  <c r="J250"/>
  <c r="J249" s="1"/>
  <c r="J248" s="1"/>
  <c r="J247" s="1"/>
  <c r="N246"/>
  <c r="N245" s="1"/>
  <c r="N244" s="1"/>
  <c r="N243" s="1"/>
  <c r="N242" s="1"/>
  <c r="N241" s="1"/>
  <c r="M245"/>
  <c r="M244" s="1"/>
  <c r="M243" s="1"/>
  <c r="M242" s="1"/>
  <c r="M241" s="1"/>
  <c r="L245"/>
  <c r="K245"/>
  <c r="K244" s="1"/>
  <c r="K243" s="1"/>
  <c r="K242" s="1"/>
  <c r="K241" s="1"/>
  <c r="J245"/>
  <c r="L244"/>
  <c r="L243" s="1"/>
  <c r="L242" s="1"/>
  <c r="L241" s="1"/>
  <c r="J244"/>
  <c r="J243" s="1"/>
  <c r="J242" s="1"/>
  <c r="J241" s="1"/>
  <c r="J239" s="1"/>
  <c r="J238" s="1"/>
  <c r="J237" s="1"/>
  <c r="N236"/>
  <c r="N235" s="1"/>
  <c r="N234" s="1"/>
  <c r="N233" s="1"/>
  <c r="N230" s="1"/>
  <c r="N229" s="1"/>
  <c r="M235"/>
  <c r="M234" s="1"/>
  <c r="M233" s="1"/>
  <c r="M231" s="1"/>
  <c r="M230" s="1"/>
  <c r="M229" s="1"/>
  <c r="L235"/>
  <c r="K235"/>
  <c r="K234" s="1"/>
  <c r="K233" s="1"/>
  <c r="K231" s="1"/>
  <c r="K230" s="1"/>
  <c r="K229" s="1"/>
  <c r="J235"/>
  <c r="L234"/>
  <c r="L233" s="1"/>
  <c r="L231" s="1"/>
  <c r="L230" s="1"/>
  <c r="L229" s="1"/>
  <c r="J234"/>
  <c r="J233" s="1"/>
  <c r="J231" s="1"/>
  <c r="J230" s="1"/>
  <c r="J229" s="1"/>
  <c r="N232"/>
  <c r="N228"/>
  <c r="N227" s="1"/>
  <c r="N226" s="1"/>
  <c r="N225" s="1"/>
  <c r="N224" s="1"/>
  <c r="M227"/>
  <c r="M226" s="1"/>
  <c r="M225" s="1"/>
  <c r="M224" s="1"/>
  <c r="M222" s="1"/>
  <c r="L227"/>
  <c r="K227"/>
  <c r="K226" s="1"/>
  <c r="K225" s="1"/>
  <c r="K224" s="1"/>
  <c r="K222" s="1"/>
  <c r="J227"/>
  <c r="L226"/>
  <c r="L225" s="1"/>
  <c r="L224" s="1"/>
  <c r="L222" s="1"/>
  <c r="J226"/>
  <c r="J225" s="1"/>
  <c r="J224" s="1"/>
  <c r="J222" s="1"/>
  <c r="N223"/>
  <c r="N219"/>
  <c r="N218"/>
  <c r="M217"/>
  <c r="L217"/>
  <c r="K217"/>
  <c r="J217"/>
  <c r="N216"/>
  <c r="N215"/>
  <c r="N213" s="1"/>
  <c r="N212" s="1"/>
  <c r="N210" s="1"/>
  <c r="N209" s="1"/>
  <c r="M215"/>
  <c r="L215"/>
  <c r="L214" s="1"/>
  <c r="L213" s="1"/>
  <c r="L212" s="1"/>
  <c r="L211" s="1"/>
  <c r="L210" s="1"/>
  <c r="L209" s="1"/>
  <c r="K215"/>
  <c r="J215"/>
  <c r="J214" s="1"/>
  <c r="J213" s="1"/>
  <c r="J212" s="1"/>
  <c r="J211" s="1"/>
  <c r="J210" s="1"/>
  <c r="J209" s="1"/>
  <c r="M214"/>
  <c r="M213" s="1"/>
  <c r="M212" s="1"/>
  <c r="M211" s="1"/>
  <c r="M210" s="1"/>
  <c r="M209" s="1"/>
  <c r="K214"/>
  <c r="K213" s="1"/>
  <c r="K212" s="1"/>
  <c r="K211" s="1"/>
  <c r="K210" s="1"/>
  <c r="K209" s="1"/>
  <c r="N208"/>
  <c r="N207"/>
  <c r="N205" s="1"/>
  <c r="M206"/>
  <c r="M205" s="1"/>
  <c r="L206"/>
  <c r="K206"/>
  <c r="K205" s="1"/>
  <c r="J206"/>
  <c r="L205"/>
  <c r="J205"/>
  <c r="N202"/>
  <c r="N199"/>
  <c r="N198" s="1"/>
  <c r="N197" s="1"/>
  <c r="N196" s="1"/>
  <c r="M201"/>
  <c r="L201"/>
  <c r="L200" s="1"/>
  <c r="L199" s="1"/>
  <c r="L198" s="1"/>
  <c r="L197" s="1"/>
  <c r="L196" s="1"/>
  <c r="L195" s="1"/>
  <c r="L185" s="1"/>
  <c r="K201"/>
  <c r="J201"/>
  <c r="J200" s="1"/>
  <c r="J199" s="1"/>
  <c r="J198" s="1"/>
  <c r="J197" s="1"/>
  <c r="J196" s="1"/>
  <c r="J195" s="1"/>
  <c r="J185" s="1"/>
  <c r="M200"/>
  <c r="M199" s="1"/>
  <c r="M198" s="1"/>
  <c r="M197" s="1"/>
  <c r="M196" s="1"/>
  <c r="M195" s="1"/>
  <c r="M185" s="1"/>
  <c r="K200"/>
  <c r="N194"/>
  <c r="N193"/>
  <c r="M193"/>
  <c r="N192"/>
  <c r="M192"/>
  <c r="N191"/>
  <c r="M191"/>
  <c r="N190"/>
  <c r="M190"/>
  <c r="N189"/>
  <c r="M189"/>
  <c r="N188"/>
  <c r="M188"/>
  <c r="N187"/>
  <c r="M187"/>
  <c r="N186"/>
  <c r="M186"/>
  <c r="N184"/>
  <c r="N183" s="1"/>
  <c r="N182" s="1"/>
  <c r="N181" s="1"/>
  <c r="N180" s="1"/>
  <c r="M183"/>
  <c r="M182"/>
  <c r="M181"/>
  <c r="M180"/>
  <c r="N179"/>
  <c r="N178"/>
  <c r="M178"/>
  <c r="N177"/>
  <c r="N176" s="1"/>
  <c r="N174" s="1"/>
  <c r="N173" s="1"/>
  <c r="M176"/>
  <c r="M175"/>
  <c r="M174"/>
  <c r="M173" s="1"/>
  <c r="L174"/>
  <c r="K174"/>
  <c r="K173" s="1"/>
  <c r="K172" s="1"/>
  <c r="K171" s="1"/>
  <c r="K170" s="1"/>
  <c r="K169" s="1"/>
  <c r="K168" s="1"/>
  <c r="J174"/>
  <c r="L173"/>
  <c r="L172" s="1"/>
  <c r="L171" s="1"/>
  <c r="L170" s="1"/>
  <c r="L169" s="1"/>
  <c r="L168" s="1"/>
  <c r="J173"/>
  <c r="J172" s="1"/>
  <c r="M172"/>
  <c r="M171" s="1"/>
  <c r="M170" s="1"/>
  <c r="M169" s="1"/>
  <c r="M168" s="1"/>
  <c r="N171"/>
  <c r="N170" s="1"/>
  <c r="N169" s="1"/>
  <c r="N168" s="1"/>
  <c r="J171"/>
  <c r="J170" s="1"/>
  <c r="J169" s="1"/>
  <c r="J168" s="1"/>
  <c r="N167"/>
  <c r="N166"/>
  <c r="N164"/>
  <c r="N163" s="1"/>
  <c r="N162" s="1"/>
  <c r="N161" s="1"/>
  <c r="N160" s="1"/>
  <c r="M165"/>
  <c r="L165"/>
  <c r="L164" s="1"/>
  <c r="L163" s="1"/>
  <c r="L162" s="1"/>
  <c r="L161" s="1"/>
  <c r="L160" s="1"/>
  <c r="K165"/>
  <c r="J165"/>
  <c r="J164" s="1"/>
  <c r="J163" s="1"/>
  <c r="J162" s="1"/>
  <c r="J161" s="1"/>
  <c r="J160" s="1"/>
  <c r="M164"/>
  <c r="K164"/>
  <c r="M163"/>
  <c r="M162" s="1"/>
  <c r="M161" s="1"/>
  <c r="M160" s="1"/>
  <c r="K163"/>
  <c r="K162" s="1"/>
  <c r="K161" s="1"/>
  <c r="K160" s="1"/>
  <c r="N159"/>
  <c r="N158"/>
  <c r="M157"/>
  <c r="N157" s="1"/>
  <c r="N156"/>
  <c r="N155"/>
  <c r="M154"/>
  <c r="L154"/>
  <c r="K154"/>
  <c r="J154"/>
  <c r="I154"/>
  <c r="N153"/>
  <c r="N152"/>
  <c r="N151" s="1"/>
  <c r="M152"/>
  <c r="L152"/>
  <c r="L151" s="1"/>
  <c r="K152"/>
  <c r="J152"/>
  <c r="J151" s="1"/>
  <c r="M151"/>
  <c r="K151"/>
  <c r="N150"/>
  <c r="N149" s="1"/>
  <c r="N147" s="1"/>
  <c r="M149"/>
  <c r="M148" s="1"/>
  <c r="M147" s="1"/>
  <c r="M146" s="1"/>
  <c r="L149"/>
  <c r="K149"/>
  <c r="K148" s="1"/>
  <c r="K147" s="1"/>
  <c r="K146" s="1"/>
  <c r="J149"/>
  <c r="L148"/>
  <c r="L147" s="1"/>
  <c r="L146" s="1"/>
  <c r="J148"/>
  <c r="J147" s="1"/>
  <c r="J146" s="1"/>
  <c r="I146"/>
  <c r="N144"/>
  <c r="M144"/>
  <c r="L144"/>
  <c r="K144"/>
  <c r="J144"/>
  <c r="M143"/>
  <c r="N143" s="1"/>
  <c r="M142"/>
  <c r="N142" s="1"/>
  <c r="L141"/>
  <c r="K141"/>
  <c r="J141"/>
  <c r="K139"/>
  <c r="N139" s="1"/>
  <c r="N138"/>
  <c r="M137"/>
  <c r="L137"/>
  <c r="J137"/>
  <c r="N134"/>
  <c r="M133"/>
  <c r="N132"/>
  <c r="M132"/>
  <c r="L132"/>
  <c r="L131" s="1"/>
  <c r="L130" s="1"/>
  <c r="L129" s="1"/>
  <c r="L128" s="1"/>
  <c r="K132"/>
  <c r="J132"/>
  <c r="J131" s="1"/>
  <c r="J130" s="1"/>
  <c r="J129" s="1"/>
  <c r="J128" s="1"/>
  <c r="N127"/>
  <c r="N126"/>
  <c r="N125" s="1"/>
  <c r="N123" s="1"/>
  <c r="M126"/>
  <c r="L126"/>
  <c r="L125" s="1"/>
  <c r="L124" s="1"/>
  <c r="L123" s="1"/>
  <c r="L122" s="1"/>
  <c r="L121" s="1"/>
  <c r="L120" s="1"/>
  <c r="K126"/>
  <c r="J126"/>
  <c r="J125" s="1"/>
  <c r="J124" s="1"/>
  <c r="J123" s="1"/>
  <c r="J122" s="1"/>
  <c r="J121" s="1"/>
  <c r="J120" s="1"/>
  <c r="M125"/>
  <c r="M124" s="1"/>
  <c r="M123" s="1"/>
  <c r="M122" s="1"/>
  <c r="K125"/>
  <c r="K124" s="1"/>
  <c r="K123" s="1"/>
  <c r="K122" s="1"/>
  <c r="M119"/>
  <c r="N119" s="1"/>
  <c r="N118" s="1"/>
  <c r="N117" s="1"/>
  <c r="N116" s="1"/>
  <c r="N115" s="1"/>
  <c r="N114" s="1"/>
  <c r="M118"/>
  <c r="M117" s="1"/>
  <c r="M116" s="1"/>
  <c r="M115" s="1"/>
  <c r="M114" s="1"/>
  <c r="L118"/>
  <c r="K118"/>
  <c r="K117" s="1"/>
  <c r="K116" s="1"/>
  <c r="K115" s="1"/>
  <c r="K114" s="1"/>
  <c r="J118"/>
  <c r="L117"/>
  <c r="L116" s="1"/>
  <c r="L115" s="1"/>
  <c r="L114" s="1"/>
  <c r="J117"/>
  <c r="J116" s="1"/>
  <c r="J115" s="1"/>
  <c r="J114" s="1"/>
  <c r="N113"/>
  <c r="M113"/>
  <c r="N112"/>
  <c r="M112"/>
  <c r="M111"/>
  <c r="L111"/>
  <c r="K111"/>
  <c r="J111"/>
  <c r="K110"/>
  <c r="N110" s="1"/>
  <c r="N109" s="1"/>
  <c r="N107" s="1"/>
  <c r="M109"/>
  <c r="M108" s="1"/>
  <c r="M107" s="1"/>
  <c r="L109"/>
  <c r="K109"/>
  <c r="K108" s="1"/>
  <c r="K107" s="1"/>
  <c r="J109"/>
  <c r="L108"/>
  <c r="L107" s="1"/>
  <c r="J108"/>
  <c r="J107" s="1"/>
  <c r="N102"/>
  <c r="M102"/>
  <c r="N101"/>
  <c r="M101"/>
  <c r="N99"/>
  <c r="M99"/>
  <c r="N98"/>
  <c r="M98"/>
  <c r="N97"/>
  <c r="M97"/>
  <c r="N96"/>
  <c r="N95"/>
  <c r="N94" s="1"/>
  <c r="N93" s="1"/>
  <c r="M95"/>
  <c r="L95"/>
  <c r="L94" s="1"/>
  <c r="L93" s="1"/>
  <c r="K95"/>
  <c r="J95"/>
  <c r="J94" s="1"/>
  <c r="J93" s="1"/>
  <c r="M94"/>
  <c r="M93" s="1"/>
  <c r="K94"/>
  <c r="K93" s="1"/>
  <c r="M92"/>
  <c r="N92" s="1"/>
  <c r="N91"/>
  <c r="N90"/>
  <c r="N89"/>
  <c r="L88"/>
  <c r="K88"/>
  <c r="J88"/>
  <c r="M86"/>
  <c r="L86"/>
  <c r="K86"/>
  <c r="J86"/>
  <c r="N84"/>
  <c r="M84"/>
  <c r="N82"/>
  <c r="M79"/>
  <c r="L79"/>
  <c r="K79"/>
  <c r="J79"/>
  <c r="N78"/>
  <c r="M78"/>
  <c r="N77"/>
  <c r="M75"/>
  <c r="L75"/>
  <c r="K75"/>
  <c r="J75"/>
  <c r="M74"/>
  <c r="M71"/>
  <c r="M70"/>
  <c r="L70"/>
  <c r="L65" s="1"/>
  <c r="L54" s="1"/>
  <c r="L53" s="1"/>
  <c r="K70"/>
  <c r="J70"/>
  <c r="J65" s="1"/>
  <c r="J54" s="1"/>
  <c r="J53" s="1"/>
  <c r="M67"/>
  <c r="L67"/>
  <c r="K67"/>
  <c r="J67"/>
  <c r="K65"/>
  <c r="N64"/>
  <c r="N63" s="1"/>
  <c r="M63"/>
  <c r="L63"/>
  <c r="K63"/>
  <c r="J63"/>
  <c r="N62"/>
  <c r="N61" s="1"/>
  <c r="M61"/>
  <c r="L61"/>
  <c r="K61"/>
  <c r="J61"/>
  <c r="N60"/>
  <c r="N59" s="1"/>
  <c r="M59"/>
  <c r="L59"/>
  <c r="K59"/>
  <c r="J59"/>
  <c r="N57"/>
  <c r="M57"/>
  <c r="L57"/>
  <c r="K57"/>
  <c r="J57"/>
  <c r="M55"/>
  <c r="L55"/>
  <c r="K55"/>
  <c r="K54" s="1"/>
  <c r="K53" s="1"/>
  <c r="J55"/>
  <c r="N52"/>
  <c r="N51"/>
  <c r="N48"/>
  <c r="M49"/>
  <c r="M48" s="1"/>
  <c r="L49"/>
  <c r="K49"/>
  <c r="K48" s="1"/>
  <c r="J49"/>
  <c r="L48"/>
  <c r="J48"/>
  <c r="N46"/>
  <c r="N43" s="1"/>
  <c r="M45"/>
  <c r="M44" s="1"/>
  <c r="M43" s="1"/>
  <c r="L45"/>
  <c r="K45"/>
  <c r="K44" s="1"/>
  <c r="K43" s="1"/>
  <c r="J45"/>
  <c r="L44"/>
  <c r="L43" s="1"/>
  <c r="J44"/>
  <c r="J43" s="1"/>
  <c r="J42" s="1"/>
  <c r="J41" s="1"/>
  <c r="J40" s="1"/>
  <c r="N39"/>
  <c r="N38"/>
  <c r="N37" s="1"/>
  <c r="N36" s="1"/>
  <c r="N35" s="1"/>
  <c r="N34" s="1"/>
  <c r="N33" s="1"/>
  <c r="N32" s="1"/>
  <c r="M38"/>
  <c r="L38"/>
  <c r="L37" s="1"/>
  <c r="L36" s="1"/>
  <c r="L35" s="1"/>
  <c r="L34" s="1"/>
  <c r="L33" s="1"/>
  <c r="L32" s="1"/>
  <c r="K38"/>
  <c r="J38"/>
  <c r="J37" s="1"/>
  <c r="J36" s="1"/>
  <c r="J35" s="1"/>
  <c r="J34" s="1"/>
  <c r="J33" s="1"/>
  <c r="J32" s="1"/>
  <c r="J31" s="1"/>
  <c r="M37"/>
  <c r="M36" s="1"/>
  <c r="M35" s="1"/>
  <c r="M34" s="1"/>
  <c r="M33" s="1"/>
  <c r="M32" s="1"/>
  <c r="K37"/>
  <c r="K36" s="1"/>
  <c r="K35" s="1"/>
  <c r="K34" s="1"/>
  <c r="K33" s="1"/>
  <c r="K32" s="1"/>
  <c r="N30"/>
  <c r="M30"/>
  <c r="N29"/>
  <c r="N28" s="1"/>
  <c r="M28"/>
  <c r="L28"/>
  <c r="K28"/>
  <c r="J28"/>
  <c r="N27"/>
  <c r="N26" s="1"/>
  <c r="N22" s="1"/>
  <c r="N21" s="1"/>
  <c r="N20" s="1"/>
  <c r="N19" s="1"/>
  <c r="N18" s="1"/>
  <c r="M26"/>
  <c r="M25" s="1"/>
  <c r="M23" s="1"/>
  <c r="M22" s="1"/>
  <c r="M21" s="1"/>
  <c r="M20" s="1"/>
  <c r="M19" s="1"/>
  <c r="M18" s="1"/>
  <c r="L26"/>
  <c r="K26"/>
  <c r="K25" s="1"/>
  <c r="K23" s="1"/>
  <c r="K22" s="1"/>
  <c r="K21" s="1"/>
  <c r="K20" s="1"/>
  <c r="K19" s="1"/>
  <c r="K18" s="1"/>
  <c r="J26"/>
  <c r="L25"/>
  <c r="J25"/>
  <c r="N24"/>
  <c r="L23"/>
  <c r="L22" s="1"/>
  <c r="L21" s="1"/>
  <c r="L20" s="1"/>
  <c r="L19" s="1"/>
  <c r="L18" s="1"/>
  <c r="J23"/>
  <c r="J22" s="1"/>
  <c r="J21" s="1"/>
  <c r="J20" s="1"/>
  <c r="J19" s="1"/>
  <c r="J18" s="1"/>
  <c r="N17"/>
  <c r="N14"/>
  <c r="N13" s="1"/>
  <c r="N12" s="1"/>
  <c r="N11" s="1"/>
  <c r="N10" s="1"/>
  <c r="N9" s="1"/>
  <c r="M15"/>
  <c r="L15"/>
  <c r="L14" s="1"/>
  <c r="L13" s="1"/>
  <c r="L12" s="1"/>
  <c r="L11" s="1"/>
  <c r="L10" s="1"/>
  <c r="L9" s="1"/>
  <c r="K15"/>
  <c r="J15"/>
  <c r="J14" s="1"/>
  <c r="J13" s="1"/>
  <c r="J12" s="1"/>
  <c r="J11" s="1"/>
  <c r="J10" s="1"/>
  <c r="J9" s="1"/>
  <c r="M14"/>
  <c r="M13" s="1"/>
  <c r="M12" s="1"/>
  <c r="M11" s="1"/>
  <c r="M10" s="1"/>
  <c r="M9" s="1"/>
  <c r="K14"/>
  <c r="K13" s="1"/>
  <c r="K12" s="1"/>
  <c r="K11" s="1"/>
  <c r="K10" s="1"/>
  <c r="K9" s="1"/>
  <c r="M180" i="4" l="1"/>
  <c r="N187"/>
  <c r="P65" i="5"/>
  <c r="P199"/>
  <c r="P198" s="1"/>
  <c r="P197" s="1"/>
  <c r="P196" s="1"/>
  <c r="P250"/>
  <c r="P249" s="1"/>
  <c r="P248" s="1"/>
  <c r="P247" s="1"/>
  <c r="P350"/>
  <c r="P349" s="1"/>
  <c r="P348" s="1"/>
  <c r="N382"/>
  <c r="N381" s="1"/>
  <c r="N315" s="1"/>
  <c r="O529"/>
  <c r="O528" s="1"/>
  <c r="O527" s="1"/>
  <c r="O526" s="1"/>
  <c r="P529"/>
  <c r="P528" s="1"/>
  <c r="P527" s="1"/>
  <c r="P526" s="1"/>
  <c r="P519"/>
  <c r="P518" s="1"/>
  <c r="P517" s="1"/>
  <c r="P516" s="1"/>
  <c r="P515" s="1"/>
  <c r="P514" s="1"/>
  <c r="P513" s="1"/>
  <c r="O519"/>
  <c r="O518" s="1"/>
  <c r="O517" s="1"/>
  <c r="O516" s="1"/>
  <c r="O515" s="1"/>
  <c r="O514" s="1"/>
  <c r="O513" s="1"/>
  <c r="P501"/>
  <c r="P500" s="1"/>
  <c r="P499" s="1"/>
  <c r="O492"/>
  <c r="O491" s="1"/>
  <c r="O490" s="1"/>
  <c r="O489" s="1"/>
  <c r="O488" s="1"/>
  <c r="P492"/>
  <c r="P491" s="1"/>
  <c r="P490" s="1"/>
  <c r="P489" s="1"/>
  <c r="P488" s="1"/>
  <c r="P461"/>
  <c r="P445"/>
  <c r="P444" s="1"/>
  <c r="P443" s="1"/>
  <c r="O445"/>
  <c r="O444" s="1"/>
  <c r="O443" s="1"/>
  <c r="O442" s="1"/>
  <c r="O441" s="1"/>
  <c r="O423"/>
  <c r="O422" s="1"/>
  <c r="O421" s="1"/>
  <c r="O420" s="1"/>
  <c r="O419" s="1"/>
  <c r="P423"/>
  <c r="P422" s="1"/>
  <c r="P421" s="1"/>
  <c r="P420" s="1"/>
  <c r="P419" s="1"/>
  <c r="P347"/>
  <c r="P317" s="1"/>
  <c r="P316" s="1"/>
  <c r="P315" s="1"/>
  <c r="O316"/>
  <c r="O315" s="1"/>
  <c r="O284"/>
  <c r="P284"/>
  <c r="P268"/>
  <c r="P267" s="1"/>
  <c r="O268"/>
  <c r="O267" s="1"/>
  <c r="P260"/>
  <c r="O260"/>
  <c r="P238"/>
  <c r="P237" s="1"/>
  <c r="P221" s="1"/>
  <c r="O239"/>
  <c r="O238" s="1"/>
  <c r="O237" s="1"/>
  <c r="P214"/>
  <c r="P213" s="1"/>
  <c r="P212" s="1"/>
  <c r="P211" s="1"/>
  <c r="P210" s="1"/>
  <c r="P209" s="1"/>
  <c r="P195" s="1"/>
  <c r="P185" s="1"/>
  <c r="O195"/>
  <c r="O185"/>
  <c r="O172"/>
  <c r="O171" s="1"/>
  <c r="O170" s="1"/>
  <c r="O169" s="1"/>
  <c r="O168" s="1"/>
  <c r="P172"/>
  <c r="P171" s="1"/>
  <c r="P170" s="1"/>
  <c r="P169" s="1"/>
  <c r="P168" s="1"/>
  <c r="P121"/>
  <c r="P120" s="1"/>
  <c r="O121"/>
  <c r="O120" s="1"/>
  <c r="O106"/>
  <c r="O105" s="1"/>
  <c r="P108"/>
  <c r="P107" s="1"/>
  <c r="P106" s="1"/>
  <c r="P105" s="1"/>
  <c r="L42"/>
  <c r="L41" s="1"/>
  <c r="L40" s="1"/>
  <c r="K42"/>
  <c r="K41" s="1"/>
  <c r="K40" s="1"/>
  <c r="K31" s="1"/>
  <c r="N54"/>
  <c r="N53" s="1"/>
  <c r="N42" s="1"/>
  <c r="N41" s="1"/>
  <c r="N40" s="1"/>
  <c r="N31" s="1"/>
  <c r="J106"/>
  <c r="J105" s="1"/>
  <c r="J104" s="1"/>
  <c r="J8" s="1"/>
  <c r="J7" s="1"/>
  <c r="J6" s="1"/>
  <c r="N106"/>
  <c r="N105" s="1"/>
  <c r="N141"/>
  <c r="N131" s="1"/>
  <c r="N130" s="1"/>
  <c r="N129" s="1"/>
  <c r="L31"/>
  <c r="L8" s="1"/>
  <c r="L106"/>
  <c r="L105" s="1"/>
  <c r="L104" s="1"/>
  <c r="K106"/>
  <c r="K105" s="1"/>
  <c r="M106"/>
  <c r="M105" s="1"/>
  <c r="M88"/>
  <c r="M65" s="1"/>
  <c r="M54" s="1"/>
  <c r="M53" s="1"/>
  <c r="M42" s="1"/>
  <c r="M41" s="1"/>
  <c r="M40" s="1"/>
  <c r="M31" s="1"/>
  <c r="K137"/>
  <c r="K131" s="1"/>
  <c r="K130" s="1"/>
  <c r="K129" s="1"/>
  <c r="K128" s="1"/>
  <c r="K121" s="1"/>
  <c r="K120" s="1"/>
  <c r="M141"/>
  <c r="M131" s="1"/>
  <c r="M130" s="1"/>
  <c r="M129" s="1"/>
  <c r="M128" s="1"/>
  <c r="M121" s="1"/>
  <c r="M120" s="1"/>
  <c r="K199"/>
  <c r="K198" s="1"/>
  <c r="K197" s="1"/>
  <c r="K196" s="1"/>
  <c r="K195" s="1"/>
  <c r="K185" s="1"/>
  <c r="K221"/>
  <c r="L239"/>
  <c r="L238" s="1"/>
  <c r="L237" s="1"/>
  <c r="L221" s="1"/>
  <c r="K239"/>
  <c r="K238" s="1"/>
  <c r="K237" s="1"/>
  <c r="M239"/>
  <c r="M238" s="1"/>
  <c r="M237" s="1"/>
  <c r="M221" s="1"/>
  <c r="N249"/>
  <c r="N248" s="1"/>
  <c r="N247" s="1"/>
  <c r="L260"/>
  <c r="K260"/>
  <c r="M260"/>
  <c r="J268"/>
  <c r="J267" s="1"/>
  <c r="N267"/>
  <c r="J284"/>
  <c r="J283" s="1"/>
  <c r="J221"/>
  <c r="N238"/>
  <c r="N237" s="1"/>
  <c r="J260"/>
  <c r="N402"/>
  <c r="N399" s="1"/>
  <c r="N398" s="1"/>
  <c r="N397" s="1"/>
  <c r="N396" s="1"/>
  <c r="K423"/>
  <c r="K422" s="1"/>
  <c r="K421" s="1"/>
  <c r="K420" s="1"/>
  <c r="K419" s="1"/>
  <c r="N429"/>
  <c r="N428" s="1"/>
  <c r="N427" s="1"/>
  <c r="N422" s="1"/>
  <c r="N421" s="1"/>
  <c r="N420" s="1"/>
  <c r="N419" s="1"/>
  <c r="J442"/>
  <c r="J441" s="1"/>
  <c r="N447"/>
  <c r="N446" s="1"/>
  <c r="N444" s="1"/>
  <c r="N443" s="1"/>
  <c r="L492"/>
  <c r="L491" s="1"/>
  <c r="L490" s="1"/>
  <c r="L489" s="1"/>
  <c r="L488" s="1"/>
  <c r="K492"/>
  <c r="K491" s="1"/>
  <c r="K490" s="1"/>
  <c r="K489" s="1"/>
  <c r="K488" s="1"/>
  <c r="N491"/>
  <c r="N490" s="1"/>
  <c r="N489" s="1"/>
  <c r="N488" s="1"/>
  <c r="M353"/>
  <c r="M350" s="1"/>
  <c r="M349" s="1"/>
  <c r="M348" s="1"/>
  <c r="M347" s="1"/>
  <c r="M317" s="1"/>
  <c r="M316" s="1"/>
  <c r="M315" s="1"/>
  <c r="M283" s="1"/>
  <c r="M468"/>
  <c r="M461" s="1"/>
  <c r="M442" s="1"/>
  <c r="M441" s="1"/>
  <c r="P104" l="1"/>
  <c r="P8" s="1"/>
  <c r="P442"/>
  <c r="P441" s="1"/>
  <c r="O104"/>
  <c r="L7"/>
  <c r="L6" s="1"/>
  <c r="K104"/>
  <c r="K8" s="1"/>
  <c r="K7" s="1"/>
  <c r="K6" s="1"/>
  <c r="N7"/>
  <c r="N6" s="1"/>
  <c r="M104"/>
  <c r="M8" s="1"/>
  <c r="M7" s="1"/>
  <c r="M6" s="1"/>
  <c r="O6" l="1"/>
  <c r="K145" i="4" l="1"/>
  <c r="N167"/>
  <c r="K99"/>
  <c r="N493"/>
  <c r="N288"/>
  <c r="L92"/>
  <c r="M92"/>
  <c r="K92"/>
  <c r="N93"/>
  <c r="K339"/>
  <c r="N316"/>
  <c r="N314"/>
  <c r="M118"/>
  <c r="L344"/>
  <c r="K344"/>
  <c r="N345"/>
  <c r="N150"/>
  <c r="N384"/>
  <c r="L118"/>
  <c r="K118"/>
  <c r="J400"/>
  <c r="K400"/>
  <c r="L400"/>
  <c r="M400"/>
  <c r="N401"/>
  <c r="N400" s="1"/>
  <c r="J162"/>
  <c r="K162"/>
  <c r="L162"/>
  <c r="M162"/>
  <c r="N166"/>
  <c r="N165"/>
  <c r="J118"/>
  <c r="N294"/>
  <c r="N293"/>
  <c r="J292"/>
  <c r="K292"/>
  <c r="L292"/>
  <c r="M292"/>
  <c r="K260"/>
  <c r="L260"/>
  <c r="M260"/>
  <c r="J260"/>
  <c r="N262"/>
  <c r="N482"/>
  <c r="N365"/>
  <c r="N371"/>
  <c r="K349"/>
  <c r="M349"/>
  <c r="J349"/>
  <c r="N350"/>
  <c r="N26"/>
  <c r="N470"/>
  <c r="K333"/>
  <c r="K332" s="1"/>
  <c r="M333"/>
  <c r="M332" s="1"/>
  <c r="N334"/>
  <c r="K223"/>
  <c r="L223"/>
  <c r="M223"/>
  <c r="N224"/>
  <c r="N119" l="1"/>
  <c r="N292"/>
  <c r="K327"/>
  <c r="L327"/>
  <c r="M327"/>
  <c r="N340" l="1"/>
  <c r="N339" s="1"/>
  <c r="L339"/>
  <c r="M339"/>
  <c r="J339"/>
  <c r="K372"/>
  <c r="L372"/>
  <c r="M372"/>
  <c r="J372"/>
  <c r="N373"/>
  <c r="N348"/>
  <c r="N347" s="1"/>
  <c r="K347"/>
  <c r="M347"/>
  <c r="M341" s="1"/>
  <c r="J347"/>
  <c r="L349"/>
  <c r="L333"/>
  <c r="L332" s="1"/>
  <c r="N94"/>
  <c r="L347" l="1"/>
  <c r="L341" s="1"/>
  <c r="J333"/>
  <c r="J148"/>
  <c r="O148" s="1"/>
  <c r="N209"/>
  <c r="J223"/>
  <c r="J92"/>
  <c r="L352"/>
  <c r="M352"/>
  <c r="J352"/>
  <c r="N359"/>
  <c r="N360"/>
  <c r="N289"/>
  <c r="N210"/>
  <c r="J453"/>
  <c r="K453"/>
  <c r="L453"/>
  <c r="M453"/>
  <c r="N456"/>
  <c r="N455"/>
  <c r="N454"/>
  <c r="N472"/>
  <c r="N471"/>
  <c r="N453" l="1"/>
  <c r="J17"/>
  <c r="J16" s="1"/>
  <c r="J15" s="1"/>
  <c r="J14" s="1"/>
  <c r="J13" s="1"/>
  <c r="J12" s="1"/>
  <c r="J11" s="1"/>
  <c r="K17"/>
  <c r="K16" s="1"/>
  <c r="K15" s="1"/>
  <c r="K14" s="1"/>
  <c r="K13" s="1"/>
  <c r="K12" s="1"/>
  <c r="K11" s="1"/>
  <c r="L17"/>
  <c r="L16" s="1"/>
  <c r="L15" s="1"/>
  <c r="L14" s="1"/>
  <c r="L13" s="1"/>
  <c r="L12" s="1"/>
  <c r="L11" s="1"/>
  <c r="M17"/>
  <c r="M16" s="1"/>
  <c r="M15" s="1"/>
  <c r="M14" s="1"/>
  <c r="M13" s="1"/>
  <c r="M12" s="1"/>
  <c r="M11" s="1"/>
  <c r="N18"/>
  <c r="N19"/>
  <c r="N30"/>
  <c r="N29" s="1"/>
  <c r="J31"/>
  <c r="K31"/>
  <c r="K27" s="1"/>
  <c r="L31"/>
  <c r="L27" s="1"/>
  <c r="M31"/>
  <c r="M27" s="1"/>
  <c r="N32"/>
  <c r="N33"/>
  <c r="J41"/>
  <c r="J40" s="1"/>
  <c r="J39" s="1"/>
  <c r="J38" s="1"/>
  <c r="J37" s="1"/>
  <c r="J36" s="1"/>
  <c r="J35" s="1"/>
  <c r="K41"/>
  <c r="K40" s="1"/>
  <c r="K39" s="1"/>
  <c r="K38" s="1"/>
  <c r="K37" s="1"/>
  <c r="K36" s="1"/>
  <c r="K35" s="1"/>
  <c r="L41"/>
  <c r="L40" s="1"/>
  <c r="L39" s="1"/>
  <c r="L38" s="1"/>
  <c r="L37" s="1"/>
  <c r="L36" s="1"/>
  <c r="L35" s="1"/>
  <c r="M41"/>
  <c r="M40" s="1"/>
  <c r="M39" s="1"/>
  <c r="M38" s="1"/>
  <c r="M37" s="1"/>
  <c r="M36" s="1"/>
  <c r="M35" s="1"/>
  <c r="N42"/>
  <c r="N41" s="1"/>
  <c r="N40" s="1"/>
  <c r="N39" s="1"/>
  <c r="N38" s="1"/>
  <c r="N37" s="1"/>
  <c r="N36" s="1"/>
  <c r="N35" s="1"/>
  <c r="J49"/>
  <c r="K49"/>
  <c r="L49"/>
  <c r="M49"/>
  <c r="N50"/>
  <c r="N51"/>
  <c r="J53"/>
  <c r="J52" s="1"/>
  <c r="K53"/>
  <c r="K52" s="1"/>
  <c r="L53"/>
  <c r="L52" s="1"/>
  <c r="M53"/>
  <c r="M52" s="1"/>
  <c r="N54"/>
  <c r="N55"/>
  <c r="N56"/>
  <c r="N60"/>
  <c r="J61"/>
  <c r="K61"/>
  <c r="L61"/>
  <c r="M61"/>
  <c r="N62"/>
  <c r="N61" s="1"/>
  <c r="J63"/>
  <c r="K63"/>
  <c r="L63"/>
  <c r="M63"/>
  <c r="N64"/>
  <c r="N63" s="1"/>
  <c r="J65"/>
  <c r="K65"/>
  <c r="L65"/>
  <c r="M65"/>
  <c r="N66"/>
  <c r="N65" s="1"/>
  <c r="J67"/>
  <c r="K67"/>
  <c r="L67"/>
  <c r="M67"/>
  <c r="N68"/>
  <c r="N67" s="1"/>
  <c r="N70"/>
  <c r="J71"/>
  <c r="K71"/>
  <c r="L71"/>
  <c r="M71"/>
  <c r="N72"/>
  <c r="N73"/>
  <c r="J74"/>
  <c r="K74"/>
  <c r="L74"/>
  <c r="M74"/>
  <c r="N75"/>
  <c r="N76"/>
  <c r="N77"/>
  <c r="N78"/>
  <c r="J79"/>
  <c r="N81"/>
  <c r="N79" s="1"/>
  <c r="N82"/>
  <c r="J83"/>
  <c r="K83"/>
  <c r="L83"/>
  <c r="M83"/>
  <c r="N84"/>
  <c r="N85"/>
  <c r="N86"/>
  <c r="N87"/>
  <c r="M88"/>
  <c r="N88"/>
  <c r="J90"/>
  <c r="K90"/>
  <c r="L90"/>
  <c r="M90"/>
  <c r="N91"/>
  <c r="N90" s="1"/>
  <c r="N95"/>
  <c r="N96"/>
  <c r="J99"/>
  <c r="J98" s="1"/>
  <c r="J97" s="1"/>
  <c r="K98"/>
  <c r="K97" s="1"/>
  <c r="L99"/>
  <c r="L98" s="1"/>
  <c r="L97" s="1"/>
  <c r="M99"/>
  <c r="M98" s="1"/>
  <c r="M97" s="1"/>
  <c r="N100"/>
  <c r="M103"/>
  <c r="M102" s="1"/>
  <c r="N103"/>
  <c r="N102" s="1"/>
  <c r="M106"/>
  <c r="M105" s="1"/>
  <c r="N106"/>
  <c r="N105" s="1"/>
  <c r="J116"/>
  <c r="K116"/>
  <c r="K115" s="1"/>
  <c r="L116"/>
  <c r="L115" s="1"/>
  <c r="M116"/>
  <c r="M115" s="1"/>
  <c r="N117"/>
  <c r="N116" s="1"/>
  <c r="N120"/>
  <c r="N118" s="1"/>
  <c r="J126"/>
  <c r="J125" s="1"/>
  <c r="J124" s="1"/>
  <c r="J123" s="1"/>
  <c r="J122" s="1"/>
  <c r="K126"/>
  <c r="K125" s="1"/>
  <c r="K124" s="1"/>
  <c r="K123" s="1"/>
  <c r="K122" s="1"/>
  <c r="L126"/>
  <c r="L125" s="1"/>
  <c r="L124" s="1"/>
  <c r="L123" s="1"/>
  <c r="L122" s="1"/>
  <c r="M126"/>
  <c r="M125" s="1"/>
  <c r="M124" s="1"/>
  <c r="M123" s="1"/>
  <c r="M122" s="1"/>
  <c r="N127"/>
  <c r="N126" s="1"/>
  <c r="N125" s="1"/>
  <c r="J134"/>
  <c r="J133" s="1"/>
  <c r="J132" s="1"/>
  <c r="J131" s="1"/>
  <c r="J130" s="1"/>
  <c r="K134"/>
  <c r="K133" s="1"/>
  <c r="K132" s="1"/>
  <c r="K131" s="1"/>
  <c r="K130" s="1"/>
  <c r="L134"/>
  <c r="L133" s="1"/>
  <c r="L132" s="1"/>
  <c r="L131" s="1"/>
  <c r="L130" s="1"/>
  <c r="M134"/>
  <c r="M133" s="1"/>
  <c r="M132" s="1"/>
  <c r="M131" s="1"/>
  <c r="M130" s="1"/>
  <c r="N135"/>
  <c r="N134" s="1"/>
  <c r="N133" s="1"/>
  <c r="N132" s="1"/>
  <c r="N131" s="1"/>
  <c r="N130" s="1"/>
  <c r="J140"/>
  <c r="K140"/>
  <c r="L140"/>
  <c r="M140"/>
  <c r="N141"/>
  <c r="N142"/>
  <c r="N143"/>
  <c r="N144"/>
  <c r="J145"/>
  <c r="L145"/>
  <c r="M145"/>
  <c r="N146"/>
  <c r="N147"/>
  <c r="N151"/>
  <c r="N148" s="1"/>
  <c r="J152"/>
  <c r="K152"/>
  <c r="L152"/>
  <c r="M152"/>
  <c r="N152"/>
  <c r="J157"/>
  <c r="J156" s="1"/>
  <c r="K157"/>
  <c r="K156" s="1"/>
  <c r="L157"/>
  <c r="L156" s="1"/>
  <c r="M157"/>
  <c r="M156" s="1"/>
  <c r="N158"/>
  <c r="N157" s="1"/>
  <c r="N156" s="1"/>
  <c r="J160"/>
  <c r="J159" s="1"/>
  <c r="K160"/>
  <c r="K159" s="1"/>
  <c r="L160"/>
  <c r="L159" s="1"/>
  <c r="M160"/>
  <c r="M159" s="1"/>
  <c r="N161"/>
  <c r="N160" s="1"/>
  <c r="N159" s="1"/>
  <c r="N163"/>
  <c r="N164"/>
  <c r="J173"/>
  <c r="J172" s="1"/>
  <c r="J171" s="1"/>
  <c r="J170" s="1"/>
  <c r="J169" s="1"/>
  <c r="J168" s="1"/>
  <c r="K173"/>
  <c r="K172" s="1"/>
  <c r="K171" s="1"/>
  <c r="K170" s="1"/>
  <c r="K169" s="1"/>
  <c r="K168" s="1"/>
  <c r="L173"/>
  <c r="L172" s="1"/>
  <c r="L171" s="1"/>
  <c r="L170" s="1"/>
  <c r="L169" s="1"/>
  <c r="L168" s="1"/>
  <c r="M173"/>
  <c r="M172" s="1"/>
  <c r="M171" s="1"/>
  <c r="M170" s="1"/>
  <c r="M169" s="1"/>
  <c r="M168" s="1"/>
  <c r="N174"/>
  <c r="N175"/>
  <c r="J180"/>
  <c r="J179" s="1"/>
  <c r="J178" s="1"/>
  <c r="J177" s="1"/>
  <c r="J176" s="1"/>
  <c r="K179"/>
  <c r="K178" s="1"/>
  <c r="K177" s="1"/>
  <c r="K176" s="1"/>
  <c r="L179"/>
  <c r="L178" s="1"/>
  <c r="L177" s="1"/>
  <c r="L176" s="1"/>
  <c r="M181"/>
  <c r="N182"/>
  <c r="M183"/>
  <c r="N184"/>
  <c r="N183" s="1"/>
  <c r="M199"/>
  <c r="M198" s="1"/>
  <c r="M197" s="1"/>
  <c r="M196" s="1"/>
  <c r="M195" s="1"/>
  <c r="M194" s="1"/>
  <c r="M193" s="1"/>
  <c r="N200"/>
  <c r="N199" s="1"/>
  <c r="N198" s="1"/>
  <c r="N197" s="1"/>
  <c r="N196" s="1"/>
  <c r="N195" s="1"/>
  <c r="N194" s="1"/>
  <c r="N193" s="1"/>
  <c r="J207"/>
  <c r="J206" s="1"/>
  <c r="K207"/>
  <c r="K206" s="1"/>
  <c r="L207"/>
  <c r="L206" s="1"/>
  <c r="M207"/>
  <c r="M206" s="1"/>
  <c r="N208"/>
  <c r="N207" s="1"/>
  <c r="N206" s="1"/>
  <c r="J212"/>
  <c r="J211" s="1"/>
  <c r="K212"/>
  <c r="K211" s="1"/>
  <c r="L212"/>
  <c r="L211" s="1"/>
  <c r="M212"/>
  <c r="M211" s="1"/>
  <c r="N213"/>
  <c r="N214"/>
  <c r="J221"/>
  <c r="K221"/>
  <c r="L221"/>
  <c r="M221"/>
  <c r="N222"/>
  <c r="N221" s="1"/>
  <c r="N225"/>
  <c r="N223" s="1"/>
  <c r="N226"/>
  <c r="N229"/>
  <c r="J233"/>
  <c r="J232" s="1"/>
  <c r="J231" s="1"/>
  <c r="J230" s="1"/>
  <c r="J228" s="1"/>
  <c r="K233"/>
  <c r="K232" s="1"/>
  <c r="K231" s="1"/>
  <c r="K230" s="1"/>
  <c r="K228" s="1"/>
  <c r="L233"/>
  <c r="L232" s="1"/>
  <c r="L231" s="1"/>
  <c r="L230" s="1"/>
  <c r="L228" s="1"/>
  <c r="M233"/>
  <c r="M232" s="1"/>
  <c r="M231" s="1"/>
  <c r="M230" s="1"/>
  <c r="M228" s="1"/>
  <c r="N234"/>
  <c r="N233" s="1"/>
  <c r="N232" s="1"/>
  <c r="N231" s="1"/>
  <c r="N230" s="1"/>
  <c r="N238"/>
  <c r="J241"/>
  <c r="J240" s="1"/>
  <c r="J239" s="1"/>
  <c r="J237" s="1"/>
  <c r="J236" s="1"/>
  <c r="J235" s="1"/>
  <c r="K241"/>
  <c r="K240" s="1"/>
  <c r="K239" s="1"/>
  <c r="K237" s="1"/>
  <c r="K236" s="1"/>
  <c r="K235" s="1"/>
  <c r="L241"/>
  <c r="L240" s="1"/>
  <c r="L239" s="1"/>
  <c r="L237" s="1"/>
  <c r="L236" s="1"/>
  <c r="L235" s="1"/>
  <c r="M241"/>
  <c r="M240" s="1"/>
  <c r="M239" s="1"/>
  <c r="M237" s="1"/>
  <c r="M236" s="1"/>
  <c r="M235" s="1"/>
  <c r="N242"/>
  <c r="N241" s="1"/>
  <c r="N240" s="1"/>
  <c r="N239" s="1"/>
  <c r="J252"/>
  <c r="J251" s="1"/>
  <c r="J250" s="1"/>
  <c r="J249" s="1"/>
  <c r="J248" s="1"/>
  <c r="K252"/>
  <c r="K251" s="1"/>
  <c r="K250" s="1"/>
  <c r="K249" s="1"/>
  <c r="K248" s="1"/>
  <c r="L252"/>
  <c r="L251" s="1"/>
  <c r="L250" s="1"/>
  <c r="L249" s="1"/>
  <c r="L248" s="1"/>
  <c r="M252"/>
  <c r="M251" s="1"/>
  <c r="M250" s="1"/>
  <c r="M249" s="1"/>
  <c r="M248" s="1"/>
  <c r="N253"/>
  <c r="N252" s="1"/>
  <c r="N251" s="1"/>
  <c r="N250" s="1"/>
  <c r="N249" s="1"/>
  <c r="N248" s="1"/>
  <c r="J258"/>
  <c r="K258"/>
  <c r="L258"/>
  <c r="M258"/>
  <c r="N259"/>
  <c r="N258" s="1"/>
  <c r="N261"/>
  <c r="N260" s="1"/>
  <c r="J263"/>
  <c r="K263"/>
  <c r="L263"/>
  <c r="M263"/>
  <c r="N264"/>
  <c r="N263" s="1"/>
  <c r="J265"/>
  <c r="K265"/>
  <c r="L265"/>
  <c r="M265"/>
  <c r="N266"/>
  <c r="N265" s="1"/>
  <c r="J272"/>
  <c r="J271" s="1"/>
  <c r="J270" s="1"/>
  <c r="J269" s="1"/>
  <c r="J268" s="1"/>
  <c r="K272"/>
  <c r="K271" s="1"/>
  <c r="K270" s="1"/>
  <c r="K269" s="1"/>
  <c r="K268" s="1"/>
  <c r="L272"/>
  <c r="L271" s="1"/>
  <c r="L270" s="1"/>
  <c r="L269" s="1"/>
  <c r="L268" s="1"/>
  <c r="M272"/>
  <c r="M271" s="1"/>
  <c r="M270" s="1"/>
  <c r="M269" s="1"/>
  <c r="M268" s="1"/>
  <c r="N273"/>
  <c r="N272" s="1"/>
  <c r="N271" s="1"/>
  <c r="N270" s="1"/>
  <c r="N269" s="1"/>
  <c r="N268" s="1"/>
  <c r="J280"/>
  <c r="J279" s="1"/>
  <c r="J278" s="1"/>
  <c r="J277" s="1"/>
  <c r="J276" s="1"/>
  <c r="K280"/>
  <c r="K279" s="1"/>
  <c r="K278" s="1"/>
  <c r="K277" s="1"/>
  <c r="K276" s="1"/>
  <c r="L280"/>
  <c r="L279" s="1"/>
  <c r="L278" s="1"/>
  <c r="L277" s="1"/>
  <c r="L276" s="1"/>
  <c r="M280"/>
  <c r="M279" s="1"/>
  <c r="M278" s="1"/>
  <c r="M277" s="1"/>
  <c r="M276" s="1"/>
  <c r="N281"/>
  <c r="N280" s="1"/>
  <c r="N279" s="1"/>
  <c r="N278" s="1"/>
  <c r="N277" s="1"/>
  <c r="N276" s="1"/>
  <c r="J286"/>
  <c r="J285" s="1"/>
  <c r="J284" s="1"/>
  <c r="J283" s="1"/>
  <c r="J282" s="1"/>
  <c r="K286"/>
  <c r="L286"/>
  <c r="M286"/>
  <c r="N287"/>
  <c r="N286" s="1"/>
  <c r="J301"/>
  <c r="J300" s="1"/>
  <c r="J299" s="1"/>
  <c r="J298" s="1"/>
  <c r="J297" s="1"/>
  <c r="J296" s="1"/>
  <c r="J295" s="1"/>
  <c r="K301"/>
  <c r="K300" s="1"/>
  <c r="K299" s="1"/>
  <c r="K298" s="1"/>
  <c r="K297" s="1"/>
  <c r="K296" s="1"/>
  <c r="K295" s="1"/>
  <c r="L301"/>
  <c r="L300" s="1"/>
  <c r="L299" s="1"/>
  <c r="L298" s="1"/>
  <c r="L297" s="1"/>
  <c r="L296" s="1"/>
  <c r="L295" s="1"/>
  <c r="M301"/>
  <c r="M300" s="1"/>
  <c r="M299" s="1"/>
  <c r="M298" s="1"/>
  <c r="M297" s="1"/>
  <c r="M296" s="1"/>
  <c r="N302"/>
  <c r="N301" s="1"/>
  <c r="N300" s="1"/>
  <c r="N299" s="1"/>
  <c r="N298" s="1"/>
  <c r="N297" s="1"/>
  <c r="N296" s="1"/>
  <c r="M304"/>
  <c r="M303" s="1"/>
  <c r="N304"/>
  <c r="N303" s="1"/>
  <c r="J312"/>
  <c r="J311" s="1"/>
  <c r="J310" s="1"/>
  <c r="J309" s="1"/>
  <c r="J308" s="1"/>
  <c r="J307" s="1"/>
  <c r="J306" s="1"/>
  <c r="K312"/>
  <c r="K311" s="1"/>
  <c r="L312"/>
  <c r="L311" s="1"/>
  <c r="M312"/>
  <c r="M311" s="1"/>
  <c r="N313"/>
  <c r="N312" s="1"/>
  <c r="N311" s="1"/>
  <c r="J321"/>
  <c r="J320" s="1"/>
  <c r="J319" s="1"/>
  <c r="J318" s="1"/>
  <c r="J317" s="1"/>
  <c r="K321"/>
  <c r="K320" s="1"/>
  <c r="K319" s="1"/>
  <c r="K318" s="1"/>
  <c r="K317" s="1"/>
  <c r="L321"/>
  <c r="L320" s="1"/>
  <c r="L319" s="1"/>
  <c r="L318" s="1"/>
  <c r="L317" s="1"/>
  <c r="M321"/>
  <c r="M320" s="1"/>
  <c r="M319" s="1"/>
  <c r="M318" s="1"/>
  <c r="M317" s="1"/>
  <c r="N322"/>
  <c r="N321" s="1"/>
  <c r="N320" s="1"/>
  <c r="N319" s="1"/>
  <c r="N318" s="1"/>
  <c r="N317" s="1"/>
  <c r="J325"/>
  <c r="K325"/>
  <c r="K324" s="1"/>
  <c r="L325"/>
  <c r="L324" s="1"/>
  <c r="M325"/>
  <c r="M324" s="1"/>
  <c r="N326"/>
  <c r="N325" s="1"/>
  <c r="J327"/>
  <c r="N328"/>
  <c r="N327" s="1"/>
  <c r="J330"/>
  <c r="J329" s="1"/>
  <c r="K330"/>
  <c r="K329" s="1"/>
  <c r="L330"/>
  <c r="L329" s="1"/>
  <c r="M330"/>
  <c r="M329" s="1"/>
  <c r="N331"/>
  <c r="N330" s="1"/>
  <c r="N329" s="1"/>
  <c r="J332"/>
  <c r="N335"/>
  <c r="J337"/>
  <c r="K337"/>
  <c r="K336" s="1"/>
  <c r="L337"/>
  <c r="L336" s="1"/>
  <c r="M337"/>
  <c r="M336" s="1"/>
  <c r="N338"/>
  <c r="N337" s="1"/>
  <c r="N336" s="1"/>
  <c r="J342"/>
  <c r="K342"/>
  <c r="K341" s="1"/>
  <c r="N343"/>
  <c r="N342" s="1"/>
  <c r="J344"/>
  <c r="N346"/>
  <c r="N344" s="1"/>
  <c r="N351"/>
  <c r="N349" s="1"/>
  <c r="N353"/>
  <c r="M358"/>
  <c r="N364"/>
  <c r="N362" s="1"/>
  <c r="N374"/>
  <c r="N372" s="1"/>
  <c r="J375"/>
  <c r="K375"/>
  <c r="L375"/>
  <c r="M375"/>
  <c r="N376"/>
  <c r="N375" s="1"/>
  <c r="J377"/>
  <c r="K377"/>
  <c r="L377"/>
  <c r="M377"/>
  <c r="N378"/>
  <c r="N377" s="1"/>
  <c r="M388"/>
  <c r="M387" s="1"/>
  <c r="N388"/>
  <c r="N387" s="1"/>
  <c r="J391"/>
  <c r="K391"/>
  <c r="L391"/>
  <c r="M391"/>
  <c r="N392"/>
  <c r="N391" s="1"/>
  <c r="J393"/>
  <c r="K393"/>
  <c r="L393"/>
  <c r="M393"/>
  <c r="N394"/>
  <c r="N393" s="1"/>
  <c r="J395"/>
  <c r="K395"/>
  <c r="L395"/>
  <c r="M395"/>
  <c r="N396"/>
  <c r="N395" s="1"/>
  <c r="J397"/>
  <c r="K397"/>
  <c r="L397"/>
  <c r="M397"/>
  <c r="N398"/>
  <c r="N397" s="1"/>
  <c r="N399"/>
  <c r="J408"/>
  <c r="J407" s="1"/>
  <c r="K408"/>
  <c r="K407" s="1"/>
  <c r="L408"/>
  <c r="L407" s="1"/>
  <c r="M408"/>
  <c r="M407" s="1"/>
  <c r="N409"/>
  <c r="N408" s="1"/>
  <c r="N407" s="1"/>
  <c r="J414"/>
  <c r="K414"/>
  <c r="L414"/>
  <c r="M414"/>
  <c r="N415"/>
  <c r="N414" s="1"/>
  <c r="J416"/>
  <c r="K416"/>
  <c r="L416"/>
  <c r="M416"/>
  <c r="N418"/>
  <c r="N416" s="1"/>
  <c r="J419"/>
  <c r="K419"/>
  <c r="L419"/>
  <c r="M419"/>
  <c r="N420"/>
  <c r="N419" s="1"/>
  <c r="J421"/>
  <c r="N422"/>
  <c r="N424"/>
  <c r="N425"/>
  <c r="J434"/>
  <c r="K434"/>
  <c r="L434"/>
  <c r="M434"/>
  <c r="N435"/>
  <c r="N434" s="1"/>
  <c r="J436"/>
  <c r="K436"/>
  <c r="L436"/>
  <c r="M436"/>
  <c r="N437"/>
  <c r="N436" s="1"/>
  <c r="M438"/>
  <c r="N438"/>
  <c r="J443"/>
  <c r="J442" s="1"/>
  <c r="J441" s="1"/>
  <c r="J440" s="1"/>
  <c r="K443"/>
  <c r="K442" s="1"/>
  <c r="K441" s="1"/>
  <c r="K440" s="1"/>
  <c r="L443"/>
  <c r="L442" s="1"/>
  <c r="L441" s="1"/>
  <c r="L440" s="1"/>
  <c r="M443"/>
  <c r="M442" s="1"/>
  <c r="M441" s="1"/>
  <c r="M440" s="1"/>
  <c r="N444"/>
  <c r="N445"/>
  <c r="J451"/>
  <c r="J450" s="1"/>
  <c r="J449" s="1"/>
  <c r="J448" s="1"/>
  <c r="J447" s="1"/>
  <c r="J446" s="1"/>
  <c r="K451"/>
  <c r="K450" s="1"/>
  <c r="K449" s="1"/>
  <c r="K448" s="1"/>
  <c r="K447" s="1"/>
  <c r="K446" s="1"/>
  <c r="L451"/>
  <c r="L450" s="1"/>
  <c r="L449" s="1"/>
  <c r="L448" s="1"/>
  <c r="L447" s="1"/>
  <c r="L446" s="1"/>
  <c r="M451"/>
  <c r="M450" s="1"/>
  <c r="M449" s="1"/>
  <c r="M448" s="1"/>
  <c r="M447" s="1"/>
  <c r="M446" s="1"/>
  <c r="N452"/>
  <c r="N451" s="1"/>
  <c r="N450" s="1"/>
  <c r="N449" s="1"/>
  <c r="N448" s="1"/>
  <c r="N447" s="1"/>
  <c r="J463"/>
  <c r="J462" s="1"/>
  <c r="J461" s="1"/>
  <c r="J460" s="1"/>
  <c r="J459" s="1"/>
  <c r="J458" s="1"/>
  <c r="J457" s="1"/>
  <c r="K463"/>
  <c r="K462" s="1"/>
  <c r="K461" s="1"/>
  <c r="K460" s="1"/>
  <c r="K459" s="1"/>
  <c r="K458" s="1"/>
  <c r="K457" s="1"/>
  <c r="L463"/>
  <c r="L462" s="1"/>
  <c r="L461" s="1"/>
  <c r="L460" s="1"/>
  <c r="L459" s="1"/>
  <c r="L458" s="1"/>
  <c r="L457" s="1"/>
  <c r="M463"/>
  <c r="M462" s="1"/>
  <c r="M461" s="1"/>
  <c r="M460" s="1"/>
  <c r="M459" s="1"/>
  <c r="M458" s="1"/>
  <c r="M457" s="1"/>
  <c r="N464"/>
  <c r="N463" s="1"/>
  <c r="N462" s="1"/>
  <c r="N461" s="1"/>
  <c r="N460" s="1"/>
  <c r="N459" s="1"/>
  <c r="N458" s="1"/>
  <c r="N457" s="1"/>
  <c r="M468"/>
  <c r="M467" s="1"/>
  <c r="M466" s="1"/>
  <c r="M465" s="1"/>
  <c r="N468"/>
  <c r="N467" s="1"/>
  <c r="N466" s="1"/>
  <c r="N465" s="1"/>
  <c r="J480"/>
  <c r="J479" s="1"/>
  <c r="J478" s="1"/>
  <c r="K480"/>
  <c r="K479" s="1"/>
  <c r="K478" s="1"/>
  <c r="L480"/>
  <c r="L479" s="1"/>
  <c r="L478" s="1"/>
  <c r="M480"/>
  <c r="M479" s="1"/>
  <c r="M478" s="1"/>
  <c r="N483"/>
  <c r="N480" s="1"/>
  <c r="N479" s="1"/>
  <c r="N478" s="1"/>
  <c r="N421" l="1"/>
  <c r="N413" s="1"/>
  <c r="N412" s="1"/>
  <c r="N410" s="1"/>
  <c r="N324"/>
  <c r="L370"/>
  <c r="L369" s="1"/>
  <c r="L323" s="1"/>
  <c r="N115"/>
  <c r="M370"/>
  <c r="M369" s="1"/>
  <c r="M323" s="1"/>
  <c r="K370"/>
  <c r="K369" s="1"/>
  <c r="K323" s="1"/>
  <c r="K290" s="1"/>
  <c r="N370"/>
  <c r="N369" s="1"/>
  <c r="N341"/>
  <c r="N180"/>
  <c r="N179" s="1"/>
  <c r="N178" s="1"/>
  <c r="N177" s="1"/>
  <c r="N176" s="1"/>
  <c r="N181"/>
  <c r="K69"/>
  <c r="J370"/>
  <c r="J369" s="1"/>
  <c r="N92"/>
  <c r="N99"/>
  <c r="N98" s="1"/>
  <c r="N97" s="1"/>
  <c r="N285"/>
  <c r="N284" s="1"/>
  <c r="N283" s="1"/>
  <c r="N282" s="1"/>
  <c r="N275" s="1"/>
  <c r="N274" s="1"/>
  <c r="N267" s="1"/>
  <c r="M285"/>
  <c r="M284" s="1"/>
  <c r="M283" s="1"/>
  <c r="M282" s="1"/>
  <c r="M275" s="1"/>
  <c r="M274" s="1"/>
  <c r="M267" s="1"/>
  <c r="K285"/>
  <c r="K284" s="1"/>
  <c r="K283" s="1"/>
  <c r="K282" s="1"/>
  <c r="K275" s="1"/>
  <c r="K274" s="1"/>
  <c r="L285"/>
  <c r="L284" s="1"/>
  <c r="L283" s="1"/>
  <c r="L282" s="1"/>
  <c r="L275" s="1"/>
  <c r="L274" s="1"/>
  <c r="L267" s="1"/>
  <c r="M310"/>
  <c r="M309" s="1"/>
  <c r="M308" s="1"/>
  <c r="M307" s="1"/>
  <c r="M306" s="1"/>
  <c r="K310"/>
  <c r="K309" s="1"/>
  <c r="K308" s="1"/>
  <c r="K307" s="1"/>
  <c r="K306" s="1"/>
  <c r="K291" s="1"/>
  <c r="N310"/>
  <c r="N309" s="1"/>
  <c r="N308" s="1"/>
  <c r="N307" s="1"/>
  <c r="N306" s="1"/>
  <c r="L310"/>
  <c r="L309" s="1"/>
  <c r="L308" s="1"/>
  <c r="L307" s="1"/>
  <c r="L306" s="1"/>
  <c r="L291" s="1"/>
  <c r="N228"/>
  <c r="N162"/>
  <c r="N155" s="1"/>
  <c r="N154" s="1"/>
  <c r="M155"/>
  <c r="M154" s="1"/>
  <c r="K155"/>
  <c r="K154" s="1"/>
  <c r="L155"/>
  <c r="L154" s="1"/>
  <c r="N124"/>
  <c r="N123" s="1"/>
  <c r="N122" s="1"/>
  <c r="K433"/>
  <c r="K432" s="1"/>
  <c r="K431" s="1"/>
  <c r="K430" s="1"/>
  <c r="K429" s="1"/>
  <c r="K428" s="1"/>
  <c r="J291"/>
  <c r="J336"/>
  <c r="N49"/>
  <c r="J363"/>
  <c r="N333"/>
  <c r="N332" s="1"/>
  <c r="K220"/>
  <c r="K219" s="1"/>
  <c r="K218" s="1"/>
  <c r="K217" s="1"/>
  <c r="K216" s="1"/>
  <c r="K215" s="1"/>
  <c r="N212"/>
  <c r="N211" s="1"/>
  <c r="N205" s="1"/>
  <c r="N204" s="1"/>
  <c r="N203" s="1"/>
  <c r="N202" s="1"/>
  <c r="M433"/>
  <c r="M432" s="1"/>
  <c r="M431" s="1"/>
  <c r="M430" s="1"/>
  <c r="M429" s="1"/>
  <c r="M428" s="1"/>
  <c r="K257"/>
  <c r="K256" s="1"/>
  <c r="K255" s="1"/>
  <c r="K254" s="1"/>
  <c r="K246" s="1"/>
  <c r="K245" s="1"/>
  <c r="K244" s="1"/>
  <c r="N237"/>
  <c r="N236" s="1"/>
  <c r="N235" s="1"/>
  <c r="M220"/>
  <c r="M219" s="1"/>
  <c r="M218" s="1"/>
  <c r="M217" s="1"/>
  <c r="M216" s="1"/>
  <c r="M215" s="1"/>
  <c r="N71"/>
  <c r="L48"/>
  <c r="L46" s="1"/>
  <c r="N352"/>
  <c r="N443"/>
  <c r="N442" s="1"/>
  <c r="N441" s="1"/>
  <c r="N440" s="1"/>
  <c r="L433"/>
  <c r="L432" s="1"/>
  <c r="L431" s="1"/>
  <c r="L430" s="1"/>
  <c r="L429" s="1"/>
  <c r="L428" s="1"/>
  <c r="J413"/>
  <c r="J412" s="1"/>
  <c r="J410" s="1"/>
  <c r="J406" s="1"/>
  <c r="J405" s="1"/>
  <c r="J404" s="1"/>
  <c r="J403" s="1"/>
  <c r="J402" s="1"/>
  <c r="J390"/>
  <c r="J386" s="1"/>
  <c r="J385" s="1"/>
  <c r="J383" s="1"/>
  <c r="J382" s="1"/>
  <c r="J381" s="1"/>
  <c r="J380" s="1"/>
  <c r="J379" s="1"/>
  <c r="J341"/>
  <c r="J257"/>
  <c r="J256" s="1"/>
  <c r="J255" s="1"/>
  <c r="J254" s="1"/>
  <c r="J246" s="1"/>
  <c r="J245" s="1"/>
  <c r="J244" s="1"/>
  <c r="L220"/>
  <c r="L219" s="1"/>
  <c r="L218" s="1"/>
  <c r="L217" s="1"/>
  <c r="L216" s="1"/>
  <c r="L215" s="1"/>
  <c r="J139"/>
  <c r="J138" s="1"/>
  <c r="J137" s="1"/>
  <c r="N114"/>
  <c r="L114"/>
  <c r="L113" s="1"/>
  <c r="L112" s="1"/>
  <c r="J115"/>
  <c r="J114" s="1"/>
  <c r="J113" s="1"/>
  <c r="J112" s="1"/>
  <c r="L69"/>
  <c r="L413"/>
  <c r="L412" s="1"/>
  <c r="L410" s="1"/>
  <c r="M257"/>
  <c r="M256" s="1"/>
  <c r="M255" s="1"/>
  <c r="M254" s="1"/>
  <c r="M139"/>
  <c r="M138" s="1"/>
  <c r="M137" s="1"/>
  <c r="K139"/>
  <c r="K138" s="1"/>
  <c r="K137" s="1"/>
  <c r="K136" s="1"/>
  <c r="K114"/>
  <c r="K113" s="1"/>
  <c r="K112" s="1"/>
  <c r="N83"/>
  <c r="N74"/>
  <c r="M59"/>
  <c r="L59"/>
  <c r="J59"/>
  <c r="N53"/>
  <c r="N52" s="1"/>
  <c r="M48"/>
  <c r="M46" s="1"/>
  <c r="N31"/>
  <c r="N27" s="1"/>
  <c r="J27"/>
  <c r="L390"/>
  <c r="L386" s="1"/>
  <c r="L385" s="1"/>
  <c r="N390"/>
  <c r="N386" s="1"/>
  <c r="N385" s="1"/>
  <c r="J324"/>
  <c r="M357"/>
  <c r="N358"/>
  <c r="N220"/>
  <c r="N219" s="1"/>
  <c r="N218" s="1"/>
  <c r="N217" s="1"/>
  <c r="N216" s="1"/>
  <c r="N215" s="1"/>
  <c r="J220"/>
  <c r="J219" s="1"/>
  <c r="J218" s="1"/>
  <c r="J217" s="1"/>
  <c r="J216" s="1"/>
  <c r="J215" s="1"/>
  <c r="N17"/>
  <c r="N16" s="1"/>
  <c r="N15" s="1"/>
  <c r="N14" s="1"/>
  <c r="N13" s="1"/>
  <c r="N12" s="1"/>
  <c r="N11" s="1"/>
  <c r="M205"/>
  <c r="M204" s="1"/>
  <c r="M203" s="1"/>
  <c r="M202" s="1"/>
  <c r="L205"/>
  <c r="L204" s="1"/>
  <c r="L203" s="1"/>
  <c r="L202" s="1"/>
  <c r="N446"/>
  <c r="M101"/>
  <c r="M295"/>
  <c r="N295"/>
  <c r="K413"/>
  <c r="K412" s="1"/>
  <c r="K410" s="1"/>
  <c r="N433"/>
  <c r="N432" s="1"/>
  <c r="N431" s="1"/>
  <c r="J433"/>
  <c r="J432" s="1"/>
  <c r="J431" s="1"/>
  <c r="J430" s="1"/>
  <c r="J429" s="1"/>
  <c r="J428" s="1"/>
  <c r="M413"/>
  <c r="M412" s="1"/>
  <c r="M410" s="1"/>
  <c r="K390"/>
  <c r="K386" s="1"/>
  <c r="K385" s="1"/>
  <c r="N257"/>
  <c r="N256" s="1"/>
  <c r="N255" s="1"/>
  <c r="N254" s="1"/>
  <c r="J205"/>
  <c r="J204" s="1"/>
  <c r="J203" s="1"/>
  <c r="J202" s="1"/>
  <c r="J275"/>
  <c r="J274" s="1"/>
  <c r="J267" s="1"/>
  <c r="M390"/>
  <c r="M386" s="1"/>
  <c r="M385" s="1"/>
  <c r="M179"/>
  <c r="M178" s="1"/>
  <c r="M177" s="1"/>
  <c r="M176" s="1"/>
  <c r="N59"/>
  <c r="K205"/>
  <c r="K204" s="1"/>
  <c r="K203" s="1"/>
  <c r="K202" s="1"/>
  <c r="L257"/>
  <c r="L256" s="1"/>
  <c r="L255" s="1"/>
  <c r="L254" s="1"/>
  <c r="N173"/>
  <c r="N172" s="1"/>
  <c r="N171" s="1"/>
  <c r="N170" s="1"/>
  <c r="N169" s="1"/>
  <c r="N168" s="1"/>
  <c r="J155"/>
  <c r="J154" s="1"/>
  <c r="L139"/>
  <c r="L138" s="1"/>
  <c r="L137" s="1"/>
  <c r="M114"/>
  <c r="M113" s="1"/>
  <c r="M112" s="1"/>
  <c r="J48"/>
  <c r="J46" s="1"/>
  <c r="M69"/>
  <c r="K59"/>
  <c r="K58" s="1"/>
  <c r="K57" s="1"/>
  <c r="N145"/>
  <c r="N140"/>
  <c r="N101"/>
  <c r="J69"/>
  <c r="K48"/>
  <c r="N323" l="1"/>
  <c r="M201"/>
  <c r="M191" s="1"/>
  <c r="K46"/>
  <c r="K45" s="1"/>
  <c r="K44" s="1"/>
  <c r="K43" s="1"/>
  <c r="K34" s="1"/>
  <c r="N430"/>
  <c r="N429" s="1"/>
  <c r="N428" s="1"/>
  <c r="N427" s="1"/>
  <c r="N426" s="1"/>
  <c r="M136"/>
  <c r="M129" s="1"/>
  <c r="M128" s="1"/>
  <c r="M108" s="1"/>
  <c r="N69"/>
  <c r="N58" s="1"/>
  <c r="N57" s="1"/>
  <c r="M291"/>
  <c r="L246"/>
  <c r="L245" s="1"/>
  <c r="L244" s="1"/>
  <c r="L227" s="1"/>
  <c r="N246"/>
  <c r="N245" s="1"/>
  <c r="N244" s="1"/>
  <c r="N227" s="1"/>
  <c r="M246"/>
  <c r="M245" s="1"/>
  <c r="M244" s="1"/>
  <c r="M227" s="1"/>
  <c r="N291"/>
  <c r="N290" s="1"/>
  <c r="M58"/>
  <c r="M57" s="1"/>
  <c r="M45" s="1"/>
  <c r="M44" s="1"/>
  <c r="M43" s="1"/>
  <c r="M34" s="1"/>
  <c r="L290"/>
  <c r="K383"/>
  <c r="K382" s="1"/>
  <c r="K381" s="1"/>
  <c r="K380" s="1"/>
  <c r="K379" s="1"/>
  <c r="K406"/>
  <c r="K405" s="1"/>
  <c r="K404" s="1"/>
  <c r="K403" s="1"/>
  <c r="K402" s="1"/>
  <c r="L383"/>
  <c r="L382" s="1"/>
  <c r="L381" s="1"/>
  <c r="L380" s="1"/>
  <c r="L379" s="1"/>
  <c r="L406"/>
  <c r="L405" s="1"/>
  <c r="L404" s="1"/>
  <c r="L403" s="1"/>
  <c r="L402" s="1"/>
  <c r="J58"/>
  <c r="J57" s="1"/>
  <c r="J45" s="1"/>
  <c r="J44" s="1"/>
  <c r="J43" s="1"/>
  <c r="J34" s="1"/>
  <c r="J136"/>
  <c r="J129" s="1"/>
  <c r="J128" s="1"/>
  <c r="J108" s="1"/>
  <c r="N48"/>
  <c r="N46" s="1"/>
  <c r="N383"/>
  <c r="N382" s="1"/>
  <c r="N381" s="1"/>
  <c r="N380" s="1"/>
  <c r="N379" s="1"/>
  <c r="M383"/>
  <c r="M382" s="1"/>
  <c r="M381" s="1"/>
  <c r="M380" s="1"/>
  <c r="M379" s="1"/>
  <c r="M406"/>
  <c r="M405" s="1"/>
  <c r="M404" s="1"/>
  <c r="M403" s="1"/>
  <c r="M402" s="1"/>
  <c r="N406"/>
  <c r="N405" s="1"/>
  <c r="N404" s="1"/>
  <c r="N403" s="1"/>
  <c r="N402" s="1"/>
  <c r="N113"/>
  <c r="N112" s="1"/>
  <c r="L58"/>
  <c r="L57" s="1"/>
  <c r="L45" s="1"/>
  <c r="L44" s="1"/>
  <c r="L43" s="1"/>
  <c r="L34" s="1"/>
  <c r="J427"/>
  <c r="J426" s="1"/>
  <c r="M427"/>
  <c r="M426" s="1"/>
  <c r="J25"/>
  <c r="J24" s="1"/>
  <c r="J23" s="1"/>
  <c r="J22" s="1"/>
  <c r="J21" s="1"/>
  <c r="J20" s="1"/>
  <c r="M25"/>
  <c r="M24" s="1"/>
  <c r="M23" s="1"/>
  <c r="M22" s="1"/>
  <c r="M21" s="1"/>
  <c r="M20" s="1"/>
  <c r="L427"/>
  <c r="L426" s="1"/>
  <c r="K25"/>
  <c r="K24" s="1"/>
  <c r="K23" s="1"/>
  <c r="K22" s="1"/>
  <c r="K21" s="1"/>
  <c r="K20" s="1"/>
  <c r="N25"/>
  <c r="N24" s="1"/>
  <c r="N23" s="1"/>
  <c r="N22" s="1"/>
  <c r="N21" s="1"/>
  <c r="N20" s="1"/>
  <c r="K427"/>
  <c r="K426" s="1"/>
  <c r="L25"/>
  <c r="L24" s="1"/>
  <c r="L23" s="1"/>
  <c r="L22" s="1"/>
  <c r="L21" s="1"/>
  <c r="L20" s="1"/>
  <c r="K129"/>
  <c r="K128" s="1"/>
  <c r="J323"/>
  <c r="J290" s="1"/>
  <c r="L201"/>
  <c r="L191" s="1"/>
  <c r="N139"/>
  <c r="N138" s="1"/>
  <c r="N137" s="1"/>
  <c r="N136" s="1"/>
  <c r="N129" s="1"/>
  <c r="N128" s="1"/>
  <c r="N108" s="1"/>
  <c r="M356"/>
  <c r="N357"/>
  <c r="N201"/>
  <c r="N191" s="1"/>
  <c r="K267"/>
  <c r="K227" s="1"/>
  <c r="J201"/>
  <c r="J191" s="1"/>
  <c r="K201"/>
  <c r="K191" s="1"/>
  <c r="J227"/>
  <c r="L136"/>
  <c r="L129" s="1"/>
  <c r="L128" s="1"/>
  <c r="N45" l="1"/>
  <c r="N44" s="1"/>
  <c r="N43" s="1"/>
  <c r="N34" s="1"/>
  <c r="O227"/>
  <c r="K10"/>
  <c r="L10"/>
  <c r="O191"/>
  <c r="M10"/>
  <c r="M355"/>
  <c r="N356"/>
  <c r="J10"/>
  <c r="N10" l="1"/>
  <c r="M354"/>
  <c r="N355"/>
  <c r="N523"/>
  <c r="N522" s="1"/>
  <c r="N521" s="1"/>
  <c r="N520" s="1"/>
  <c r="M522"/>
  <c r="L522"/>
  <c r="L521" s="1"/>
  <c r="L520" s="1"/>
  <c r="K522"/>
  <c r="K521" s="1"/>
  <c r="K520" s="1"/>
  <c r="J522"/>
  <c r="M521"/>
  <c r="M520" s="1"/>
  <c r="J521"/>
  <c r="J520" s="1"/>
  <c r="N519"/>
  <c r="N518" s="1"/>
  <c r="N517" s="1"/>
  <c r="N516" s="1"/>
  <c r="N515" s="1"/>
  <c r="M518"/>
  <c r="L518"/>
  <c r="L517" s="1"/>
  <c r="L516" s="1"/>
  <c r="L515" s="1"/>
  <c r="K518"/>
  <c r="K517" s="1"/>
  <c r="K516" s="1"/>
  <c r="K515" s="1"/>
  <c r="J518"/>
  <c r="M517"/>
  <c r="M516" s="1"/>
  <c r="M515" s="1"/>
  <c r="J517"/>
  <c r="J516" s="1"/>
  <c r="J515" s="1"/>
  <c r="N510"/>
  <c r="N509" s="1"/>
  <c r="N508" s="1"/>
  <c r="M509"/>
  <c r="M508" s="1"/>
  <c r="L509"/>
  <c r="L508" s="1"/>
  <c r="K509"/>
  <c r="K508" s="1"/>
  <c r="J509"/>
  <c r="J508" s="1"/>
  <c r="N507"/>
  <c r="N506" s="1"/>
  <c r="N505" s="1"/>
  <c r="M506"/>
  <c r="L506"/>
  <c r="L505" s="1"/>
  <c r="K506"/>
  <c r="K505" s="1"/>
  <c r="J506"/>
  <c r="J505" s="1"/>
  <c r="M505"/>
  <c r="N497"/>
  <c r="N496"/>
  <c r="N495"/>
  <c r="M494"/>
  <c r="L494"/>
  <c r="K494"/>
  <c r="J494"/>
  <c r="N492"/>
  <c r="N491" s="1"/>
  <c r="M491"/>
  <c r="L491"/>
  <c r="K491"/>
  <c r="J491"/>
  <c r="N490"/>
  <c r="N489" s="1"/>
  <c r="M489"/>
  <c r="L489"/>
  <c r="K489"/>
  <c r="J489"/>
  <c r="N488"/>
  <c r="N487" s="1"/>
  <c r="M487"/>
  <c r="L487"/>
  <c r="K487"/>
  <c r="J487"/>
  <c r="L486" l="1"/>
  <c r="K486"/>
  <c r="M486"/>
  <c r="M485" s="1"/>
  <c r="M484" s="1"/>
  <c r="M477" s="1"/>
  <c r="M476" s="1"/>
  <c r="M475" s="1"/>
  <c r="M474" s="1"/>
  <c r="M473" s="1"/>
  <c r="K485"/>
  <c r="K484" s="1"/>
  <c r="K477" s="1"/>
  <c r="K476" s="1"/>
  <c r="K475" s="1"/>
  <c r="K474" s="1"/>
  <c r="K473" s="1"/>
  <c r="M504"/>
  <c r="M503" s="1"/>
  <c r="M502" s="1"/>
  <c r="M501" s="1"/>
  <c r="M500" s="1"/>
  <c r="M499" s="1"/>
  <c r="M498" s="1"/>
  <c r="N494"/>
  <c r="J504"/>
  <c r="J503" s="1"/>
  <c r="J502" s="1"/>
  <c r="J501" s="1"/>
  <c r="J500" s="1"/>
  <c r="J499" s="1"/>
  <c r="J498" s="1"/>
  <c r="L504"/>
  <c r="L503" s="1"/>
  <c r="L502" s="1"/>
  <c r="L501" s="1"/>
  <c r="L500" s="1"/>
  <c r="L499" s="1"/>
  <c r="L498" s="1"/>
  <c r="J514"/>
  <c r="J513" s="1"/>
  <c r="J512" s="1"/>
  <c r="J511" s="1"/>
  <c r="L514"/>
  <c r="L513" s="1"/>
  <c r="L512" s="1"/>
  <c r="L511" s="1"/>
  <c r="K504"/>
  <c r="K503" s="1"/>
  <c r="K502" s="1"/>
  <c r="K501" s="1"/>
  <c r="K500" s="1"/>
  <c r="K499" s="1"/>
  <c r="K498" s="1"/>
  <c r="N354"/>
  <c r="M290"/>
  <c r="N504"/>
  <c r="N503" s="1"/>
  <c r="N502" s="1"/>
  <c r="N501" s="1"/>
  <c r="N500" s="1"/>
  <c r="N499" s="1"/>
  <c r="N498" s="1"/>
  <c r="N514"/>
  <c r="N513" s="1"/>
  <c r="N512" s="1"/>
  <c r="N511" s="1"/>
  <c r="J486"/>
  <c r="J485" s="1"/>
  <c r="J484" s="1"/>
  <c r="J477" s="1"/>
  <c r="J476" s="1"/>
  <c r="J475" s="1"/>
  <c r="J474" s="1"/>
  <c r="J473" s="1"/>
  <c r="L485"/>
  <c r="L484" s="1"/>
  <c r="L477" s="1"/>
  <c r="L476" s="1"/>
  <c r="L475" s="1"/>
  <c r="L474" s="1"/>
  <c r="L473" s="1"/>
  <c r="K514"/>
  <c r="K513" s="1"/>
  <c r="K512" s="1"/>
  <c r="K511" s="1"/>
  <c r="M514"/>
  <c r="M513" s="1"/>
  <c r="M512" s="1"/>
  <c r="M511" s="1"/>
  <c r="O290" l="1"/>
  <c r="O291" s="1"/>
  <c r="L9"/>
  <c r="L8" s="1"/>
  <c r="K9"/>
  <c r="K8" s="1"/>
  <c r="N486"/>
  <c r="N485" s="1"/>
  <c r="N484" s="1"/>
  <c r="N477" s="1"/>
  <c r="N476" s="1"/>
  <c r="N475" s="1"/>
  <c r="N474" s="1"/>
  <c r="N473" s="1"/>
  <c r="J9"/>
  <c r="J8" s="1"/>
  <c r="M9"/>
  <c r="M8" s="1"/>
  <c r="N9" l="1"/>
  <c r="N8" s="1"/>
</calcChain>
</file>

<file path=xl/sharedStrings.xml><?xml version="1.0" encoding="utf-8"?>
<sst xmlns="http://schemas.openxmlformats.org/spreadsheetml/2006/main" count="6196" uniqueCount="401">
  <si>
    <t/>
  </si>
  <si>
    <t>рубли</t>
  </si>
  <si>
    <t>Наименование</t>
  </si>
  <si>
    <t>РЗ</t>
  </si>
  <si>
    <t>ПР</t>
  </si>
  <si>
    <t>ЦСР</t>
  </si>
  <si>
    <t>ВР</t>
  </si>
  <si>
    <t>КОСГУ</t>
  </si>
  <si>
    <t>ДОП</t>
  </si>
  <si>
    <t>ВСЕГО</t>
  </si>
  <si>
    <t>Администрация муниципального образования "Город Удачный" Мирнинского района Республики Саха (Якутия)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</si>
  <si>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</si>
  <si>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</si>
  <si>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</si>
  <si>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</si>
  <si>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</si>
  <si>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99 0 00 00000</t>
  </si>
  <si>
    <t>Руководство и управление в сфере установленных функций органов государственной власти субъектов Российской Федерации, органов местного самоуправления Республики Саха (Якутия)</t>
  </si>
  <si>
    <t>99 1 00 00000</t>
  </si>
  <si>
    <t>Глава муниципального образования</t>
  </si>
  <si>
    <t>99 1 00 11600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</si>
  <si>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</si>
  <si>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</si>
  <si>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</si>
  <si>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</si>
  <si>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</si>
  <si>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</si>
  <si>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Заработная плата</t>
  </si>
  <si>
    <t>211</t>
  </si>
  <si>
    <t>Начисл. на  опл.труд</t>
  </si>
  <si>
    <t>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</si>
  <si>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</si>
  <si>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</si>
  <si>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содержание органов местного самоуправления</t>
  </si>
  <si>
    <t>99 1 00 11410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</si>
  <si>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</si>
  <si>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</si>
  <si>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</si>
  <si>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</si>
  <si>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</si>
  <si>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</si>
  <si>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Прочие расходы</t>
  </si>
  <si>
    <t>290</t>
  </si>
  <si>
    <t>Приобретение (изготовление) подарочной и сувенирной продукции, не предназначенной для дальнейшей перепродажи</t>
  </si>
  <si>
    <t>1148</t>
  </si>
  <si>
    <t>Увелич.стоим.мат.зап</t>
  </si>
  <si>
    <t>340</t>
  </si>
  <si>
    <t>Приобретение продуктов питания</t>
  </si>
  <si>
    <t>1120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</si>
  <si>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</si>
  <si>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</si>
  <si>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Развитие кадрового потенциала Республики Саха (Якутия) на 2012-2019 годы</t>
  </si>
  <si>
    <t>Развитие муниципальной службы в Республике Саха (Якутия)</t>
  </si>
  <si>
    <t>Организация непрерывного образования муниципальных служащих по направлениям от органов местного самоуправления</t>
  </si>
  <si>
    <t>Прочие услуги</t>
  </si>
  <si>
    <t>226</t>
  </si>
  <si>
    <t>Плата за обучение на курсах повышения квалификации, подготовки и переподготовки специалистов</t>
  </si>
  <si>
    <t>1139</t>
  </si>
  <si>
    <t>Иные выплаты персоналу государственных (муниципальных) органов, за исключением фонда оплаты труда</t>
  </si>
  <si>
    <t>122</t>
  </si>
  <si>
    <t>Прочие выплаты</t>
  </si>
  <si>
    <t>212</t>
  </si>
  <si>
    <t>Возмещение расходов, связанных с проездом в отпуск</t>
  </si>
  <si>
    <t>1101</t>
  </si>
  <si>
    <t>Командировочные расходы (суточные при служебных командировках; оплата проезда к месту служебной командировки; оплата за проживание в жилых помещениях при служ.командировках)</t>
  </si>
  <si>
    <t>1104</t>
  </si>
  <si>
    <t>Прочие компенсации по подстатье 212</t>
  </si>
  <si>
    <t>1124</t>
  </si>
  <si>
    <t>Закупка товаров, работ, услуг в сфере информационно-коммуникационных технологий</t>
  </si>
  <si>
    <t>242</t>
  </si>
  <si>
    <t>Услуги связи</t>
  </si>
  <si>
    <t>221</t>
  </si>
  <si>
    <t>Усл.по сод-ю им-ва</t>
  </si>
  <si>
    <t>225</t>
  </si>
  <si>
    <t>Другие расходы по содержанию имущества</t>
  </si>
  <si>
    <t>1129</t>
  </si>
  <si>
    <t>Услуги в области информационных технологий</t>
  </si>
  <si>
    <t>1136</t>
  </si>
  <si>
    <t>Увелич.стоим ОС</t>
  </si>
  <si>
    <t>310</t>
  </si>
  <si>
    <t>Приобретение (изготовление) основных средств</t>
  </si>
  <si>
    <t>1116</t>
  </si>
  <si>
    <t>Приобретение прочих материальных запасов</t>
  </si>
  <si>
    <t>1123</t>
  </si>
  <si>
    <t>Транспортные услуги</t>
  </si>
  <si>
    <t>222</t>
  </si>
  <si>
    <t>Другие расходы по оплате транспортных услуг</t>
  </si>
  <si>
    <t>1125</t>
  </si>
  <si>
    <t>Коммунальные услуги</t>
  </si>
  <si>
    <t>223</t>
  </si>
  <si>
    <t>Оплата услуг отопления прочих поставщиков</t>
  </si>
  <si>
    <t>11072</t>
  </si>
  <si>
    <t>Оплата услуг предоставления электроэнергии</t>
  </si>
  <si>
    <t>1109</t>
  </si>
  <si>
    <t>Оплата услуг горячего и холодного водоснабжения, подвоз воды</t>
  </si>
  <si>
    <t>1110</t>
  </si>
  <si>
    <t>Оплата услуг канализации, ассенизации, водоотведения</t>
  </si>
  <si>
    <t>1126</t>
  </si>
  <si>
    <t>Содержание в чистоте помещений, зданий, дворов, иного имущества</t>
  </si>
  <si>
    <t>1111</t>
  </si>
  <si>
    <t>Услуги по страхованию</t>
  </si>
  <si>
    <t>1135</t>
  </si>
  <si>
    <t>Подписка на периодические и справочные издания</t>
  </si>
  <si>
    <t>1137</t>
  </si>
  <si>
    <t>Иные работы и услуги по подстатье 226</t>
  </si>
  <si>
    <t>1140</t>
  </si>
  <si>
    <t>Иные расходы по подстатье 290</t>
  </si>
  <si>
    <t>1150</t>
  </si>
  <si>
    <t>Приобретение горюче-смазочных материалов</t>
  </si>
  <si>
    <t>1121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</si>
  <si>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</si>
  <si>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</si>
  <si>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</si>
  <si>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</si>
  <si>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</si>
  <si>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</si>
  <si>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Соц.пос.от гос.сект.</t>
  </si>
  <si>
    <t>263</t>
  </si>
  <si>
    <t>Другие общегосударственные вопросы</t>
  </si>
  <si>
    <t>13</t>
  </si>
  <si>
    <t>Управление собственностью на 2012-2019 годы</t>
  </si>
  <si>
    <t>Управление государственным и муниципальным имуществом</t>
  </si>
  <si>
    <t>Расходы по оценке и страхованию муниципального имущества</t>
  </si>
  <si>
    <t>Прочие непрограммные расходы</t>
  </si>
  <si>
    <t>99 5 00 00000</t>
  </si>
  <si>
    <t>Резервный фонд местной администрации</t>
  </si>
  <si>
    <t>99 5 00 71100</t>
  </si>
  <si>
    <t>Расходы по управлению муниицпальным имуществом и земельными ресурсами</t>
  </si>
  <si>
    <t>99 5 00 91002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</si>
  <si>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</si>
  <si>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</si>
  <si>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</si>
  <si>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</si>
  <si>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</si>
  <si>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</si>
  <si>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налогов (включаемых в состав расходов), госпошлин и сборов, разного рода платежей в бюджеты всех уровней</t>
  </si>
  <si>
    <t>1143</t>
  </si>
  <si>
    <t>Уплата прочих налогов, сборов и иных платежей</t>
  </si>
  <si>
    <t>852</t>
  </si>
  <si>
    <t>Условно утвержденные расходы</t>
  </si>
  <si>
    <t>Представительские расходы, прием и обслуживание делегаций</t>
  </si>
  <si>
    <t>1149</t>
  </si>
  <si>
    <t>НАЦИОНАЛЬНАЯ ОБОРОНА</t>
  </si>
  <si>
    <t>Мобилизационная и вневойсковая подготовка</t>
  </si>
  <si>
    <t>Субвенция на осуществление первичного воинского учета на территориях, где отсутствуют военные комиссариаты (в части ГО, МП, ГП)</t>
  </si>
  <si>
    <t>99 5 00 51180</t>
  </si>
  <si>
    <t>Субвенции бюджетам субъектов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</t>
  </si>
  <si>
    <t>365</t>
  </si>
  <si>
    <t>НАЦ.БЕЗОПАСНОСТЬ И ПРАВООХРАНИТЕЛЬНАЯ ДЕЯТЕЛЬНОСТЬ</t>
  </si>
  <si>
    <t>Органы юстиции</t>
  </si>
  <si>
    <t>Выполнение отдельных государственных полномочий по государственной регистрации актов гражданского состояния</t>
  </si>
  <si>
    <t>99 5 00 59300</t>
  </si>
  <si>
    <t>Субвенции бюджетам субъектов Российской Федерации и муниципальных образований на государственную регистрацию актов гражданского состояния</t>
  </si>
  <si>
    <t>360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</si>
  <si>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</si>
  <si>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</si>
  <si>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Профилактика правонарушений, обеспечение общественного порядка и противодействие преступности на 2012-2019 годы</t>
  </si>
  <si>
    <t>Организация и проведение профилактических мероприятий в муниципальных образованиях</t>
  </si>
  <si>
    <t>Обеспечение пожарной безопасности, защита населения и территорий от чрезвычайных ситуаций в  Республике Саха (Якутия)</t>
  </si>
  <si>
    <t>Обеспечение пожарной безопасности, защита населения и территорий от чрезвычайных ситуаций в муниципальных образованиях</t>
  </si>
  <si>
    <t>НАЦИОНАЛЬНАЯ ЭКОНОМИКА</t>
  </si>
  <si>
    <t>Транспорт</t>
  </si>
  <si>
    <t>08</t>
  </si>
  <si>
    <t>Автомобильный транспорт</t>
  </si>
  <si>
    <t>Субсидирование убытков от пассажирских перевозок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</si>
  <si>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</si>
  <si>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</si>
  <si>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Безвоз.переч.гос.орг</t>
  </si>
  <si>
    <t>241</t>
  </si>
  <si>
    <t>Дорожное хозяйство (дорожные фонды)</t>
  </si>
  <si>
    <t>Дорожное хозяйство</t>
  </si>
  <si>
    <t>Текущий и капитальный ремонт автомобильных дорог</t>
  </si>
  <si>
    <t>Текущий и капитальный ремонт и реставрация нефинансовых активов</t>
  </si>
  <si>
    <t>1105</t>
  </si>
  <si>
    <t>Содержание муниципальных автомобильных дорог</t>
  </si>
  <si>
    <t>Другие вопросы в области национальной экономики</t>
  </si>
  <si>
    <t>12</t>
  </si>
  <si>
    <t>Развитие предпринимательства в Республике Саха (Якутия) на 2012-2019 годы</t>
  </si>
  <si>
    <t>Повышение конкурентоспособности субъектов малого и среднего предпринимательства, производящих и реализующих товары (работы, услуги)</t>
  </si>
  <si>
    <t>Предоставление грантов начинающим субъектам малого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</si>
  <si>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</si>
  <si>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</si>
  <si>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Безв.переч.кроме гос</t>
  </si>
  <si>
    <t>Управление земельными ресурсами</t>
  </si>
  <si>
    <t>Кадастровые работы на земельные участки, находящие в муниципальной собственности</t>
  </si>
  <si>
    <t>Межевание земельных участков, оценка размера аренды земельных участков</t>
  </si>
  <si>
    <t>ЖИЛИЩНО-КОММУНАЛЬНОЕ ХОЗЯЙСТВО</t>
  </si>
  <si>
    <t>05</t>
  </si>
  <si>
    <t>Жилищное хозяйство</t>
  </si>
  <si>
    <t>Обеспечение качественными жилищно-коммунальными услугами и развитие электроэнергетики на 2012-2019 годы</t>
  </si>
  <si>
    <t>Капитальный ремонт общего имущества многоквартирных домов</t>
  </si>
  <si>
    <t>Имущественный взнос в некоммерческую организацию "Фонд капитального ремонта многоквартирных домов Республики Саха (Якутия)" на проведение капитального ремонта общего имущества в многоквартирных домах Республики Саха (Якутия)</t>
  </si>
  <si>
    <t>Формирование собственности Республики Саха (Якутия) и муниципальной собственности на объекты капитального строительства и их части</t>
  </si>
  <si>
    <t>Субсидии на возмещение затрат или недополученных доходов организациям жилищно-коммунального хозяйства</t>
  </si>
  <si>
    <t>99 5 00 91010</t>
  </si>
  <si>
    <t>Благоустройство</t>
  </si>
  <si>
    <t>Содействие развитию благоустройства территорий муниципальных образований в Республике Саха (Якутия)</t>
  </si>
  <si>
    <t>Содержание и ремонт объектов уличного освещения</t>
  </si>
  <si>
    <t>Организация и содержание мест захоронения</t>
  </si>
  <si>
    <t>Содержание скверов и площадей</t>
  </si>
  <si>
    <t>Организация утилизации бытовых и промышленных отходов, проведение рекультивации</t>
  </si>
  <si>
    <t>Прочие мероприятия по благоустройству</t>
  </si>
  <si>
    <t>Софинансирование расходных обязательств по реализации плана мероприятий комплексного развития муниципального образования на 2013-2017 годы (за счет средств ГБ)</t>
  </si>
  <si>
    <t>69 8 00 62100</t>
  </si>
  <si>
    <t>Энергосбережение и повышение энергетической эффективности в системах коммунальной инфраструктуры</t>
  </si>
  <si>
    <t>Мероприятия по энергосбережению и повышению энергетической эффективности на объектах муниципальной собственности</t>
  </si>
  <si>
    <t>ОБРАЗОВАНИЕ</t>
  </si>
  <si>
    <t>07</t>
  </si>
  <si>
    <t>Молодежная политика и оздоровление детей</t>
  </si>
  <si>
    <t>Поддержка молодежных инициатив и оказание социально-психологической поддержки</t>
  </si>
  <si>
    <t>Организация и проведение мероприятий в области муниципальной молодежной политики</t>
  </si>
  <si>
    <t>73 2 00 11110</t>
  </si>
  <si>
    <t>Культура</t>
  </si>
  <si>
    <t>Обеспечение развития культурно-досуговой деятельности</t>
  </si>
  <si>
    <t>Культурно-массовые и информационно-просветительские мероприятия</t>
  </si>
  <si>
    <t>74 2 00 11013</t>
  </si>
  <si>
    <t>СОЦИАЛЬНАЯ ПОЛИТИКА</t>
  </si>
  <si>
    <t>10</t>
  </si>
  <si>
    <t>Социальное обеспечение населения</t>
  </si>
  <si>
    <t>Меры социальной поддержки отдельных категорий граждан</t>
  </si>
  <si>
    <t>Иные социальные выплаты отдельным категориям граждан по муниципальным правовым актам муниципальных образований</t>
  </si>
  <si>
    <t>Приобретение товаров, работ, услуг в пользу граждан в целях их социального обеспечения</t>
  </si>
  <si>
    <t>323</t>
  </si>
  <si>
    <t>Пос.по соц.пом.нас-ю</t>
  </si>
  <si>
    <t>262</t>
  </si>
  <si>
    <t>Другие выплаты по социальной помощи</t>
  </si>
  <si>
    <t>1142</t>
  </si>
  <si>
    <t>Обеспечение жильем молодых семей</t>
  </si>
  <si>
    <t>Субсидии гражданам на приобретение жилья</t>
  </si>
  <si>
    <t>Организация пассажирских перевозок внутри района автотранспортом</t>
  </si>
  <si>
    <t>ФИЗИЧЕСКАЯ КУЛЬТУРА И СПОРТ</t>
  </si>
  <si>
    <t>11</t>
  </si>
  <si>
    <t>Другие вопросы в области физической культуры и спорта</t>
  </si>
  <si>
    <t>Развитие физической культуры и спорта в Республике Саха (Якутия) на 2014-2016 годы</t>
  </si>
  <si>
    <t>Развитие массового спорта</t>
  </si>
  <si>
    <t>Организация и проведение мероприятий в сфере физической культуры и массового спорта</t>
  </si>
  <si>
    <t>98 2 00 10080</t>
  </si>
  <si>
    <t>СРЕДСТВА МАССОВОЙ ИНФОРМАЦИИ</t>
  </si>
  <si>
    <t>Другие вопросы в области средств массовой информации</t>
  </si>
  <si>
    <t>Расходы в области массовой информации</t>
  </si>
  <si>
    <t>99 5 00 91001</t>
  </si>
  <si>
    <t>МБТ ОБЩЕГО ХАРАКТЕРА БЮДЖЕТАМ СУБЪЕКТОВ РФ И МО</t>
  </si>
  <si>
    <t>14</t>
  </si>
  <si>
    <t>Прочие межбюджетные трансферты общего характера</t>
  </si>
  <si>
    <t>Межбюджетные трансферты</t>
  </si>
  <si>
    <t>99 6 00 00000</t>
  </si>
  <si>
    <t>Субсидии, передаваемые в государственный бюджет  (отрицательный трансферт)</t>
  </si>
  <si>
    <t>99 6 00 88300</t>
  </si>
  <si>
    <t>500</t>
  </si>
  <si>
    <t>Субсидии</t>
  </si>
  <si>
    <t>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</si>
  <si>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</si>
  <si>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</si>
  <si>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Переч.др.бюджетам</t>
  </si>
  <si>
    <t>251</t>
  </si>
  <si>
    <t>Осуществление расходных обязательств ОМСУ в части полномочий по решению вопросов местного значения, переданных  в соответствии с заключенным между органом местного самоуправления муниципального района и поселения соглашением</t>
  </si>
  <si>
    <t>99 6 00 88510</t>
  </si>
  <si>
    <t>Иные межбюджетные трансферты</t>
  </si>
  <si>
    <t>540</t>
  </si>
  <si>
    <t>Приобретение сувенирной продукции</t>
  </si>
  <si>
    <t>Сельское хозяйство и рыболовство</t>
  </si>
  <si>
    <t xml:space="preserve">Развитие сельского хозяйства и регулирование рынков сельскохозяйственной продукции, сырья и продовольствия </t>
  </si>
  <si>
    <t>Выполнение отдельных государственных полномочий по организации мероприятий по предупреждению и ликивдации болезней животных, их лечению, защите населения от болезней, общих для человека и животных</t>
  </si>
  <si>
    <t>Организация проживания спортсменов</t>
  </si>
  <si>
    <t>Иные денежные выплаты</t>
  </si>
  <si>
    <t>Учет муниципального имущества</t>
  </si>
  <si>
    <t>Услуги по содеражанию имущества</t>
  </si>
  <si>
    <t>Проведение текущего ремонта</t>
  </si>
  <si>
    <t>Текущие ремонты</t>
  </si>
  <si>
    <t>Приобретение урн скамеек,семян</t>
  </si>
  <si>
    <t>МЦП Социальная политика г. Удачный Мирнинского района РС (Я)   подпрограмма "Приоритетные направления по молодежной политике"</t>
  </si>
  <si>
    <t>06</t>
  </si>
  <si>
    <t>7320011110</t>
  </si>
  <si>
    <t>Приобретение товаров, работ, услуг</t>
  </si>
  <si>
    <t>Оплата услуг питания для детей из группы продленного дня</t>
  </si>
  <si>
    <t>69 8 0010009</t>
  </si>
  <si>
    <t>Субсидии некоммерческим организациям (за исключением государственных (муниципальных) учреждений) (Улучшение внешнего облика жилых домов)</t>
  </si>
  <si>
    <t>Проведение выборов и референдумов</t>
  </si>
  <si>
    <t>99 3 00 00000</t>
  </si>
  <si>
    <t>Проведение выборов и референдумов глав</t>
  </si>
  <si>
    <t>99 3 00 10030</t>
  </si>
  <si>
    <t>Проведение выборов и референдумов депутатов</t>
  </si>
  <si>
    <t>99 3 00 10040</t>
  </si>
  <si>
    <t>Другие расходы по содержанию имущества (несанкционированные свалки)</t>
  </si>
  <si>
    <t>Оформление технической документации</t>
  </si>
  <si>
    <t>Распределение бюджетных ассигнований по разделам, подразделам, целевым статьям, статьям, подстатьям  и видам
расходов классификации расходов бюджета МО "Город Удачный" Мирнинского района РС (Якутия) в ведомственной структуре расходов на 2018 год</t>
  </si>
  <si>
    <t xml:space="preserve">Управление собственностью </t>
  </si>
  <si>
    <t>Оплата пошлин</t>
  </si>
  <si>
    <t>Оплата членских взносов</t>
  </si>
  <si>
    <t>Увел.стоимости мат. Запасов</t>
  </si>
  <si>
    <t>Приобртение прочих материальных запасов</t>
  </si>
  <si>
    <t>Прочие расходы (выплата денежных поощрений)</t>
  </si>
  <si>
    <t xml:space="preserve">Обеспечение безопасности жизнедеятельности населения Республики Саха (Якутия) </t>
  </si>
  <si>
    <t xml:space="preserve">Развитие транспортного комплекса Республики Саха (Якутия) </t>
  </si>
  <si>
    <t>Оплата транспортных услуг</t>
  </si>
  <si>
    <t>Разработка проектно-сметной документации</t>
  </si>
  <si>
    <t>Увелич. мат.запасов</t>
  </si>
  <si>
    <t>Приобретение мат. запасов</t>
  </si>
  <si>
    <t xml:space="preserve">Обеспечение качественными жилищно-коммунальными услугами и развитие электроэнергетики </t>
  </si>
  <si>
    <t xml:space="preserve">Энергоэффективная экономика </t>
  </si>
  <si>
    <t xml:space="preserve">Реализация семейной, демографической и молодежной политики в Республике Саха (Якутия) </t>
  </si>
  <si>
    <t xml:space="preserve">Создание условий для духовно-культурного развития народов Якутии </t>
  </si>
  <si>
    <t>Прчие расходы</t>
  </si>
  <si>
    <t>Денежные выплаты</t>
  </si>
  <si>
    <t>Прочие расходы (передача полномочий)</t>
  </si>
  <si>
    <t>65 В0010010</t>
  </si>
  <si>
    <t xml:space="preserve">Обеспечение качественным жильем </t>
  </si>
  <si>
    <t xml:space="preserve">Социальная поддержка граждан в Республике Саха (Якутия) </t>
  </si>
  <si>
    <t>Мероприятия  подпрограммы "Обеспечение жильем молодых семей" федеральной целевой программы "Жилище"  (за счет средств МБ)</t>
  </si>
  <si>
    <t>Утвежденный план расходов на 2018 год</t>
  </si>
  <si>
    <t>Мероприятия по предупреждению и ликвидации болезней животных, их лечению (за счет средств ГБ РС (Якутия)</t>
  </si>
  <si>
    <t>ВЕД</t>
  </si>
  <si>
    <t>31 0 00 00000</t>
  </si>
  <si>
    <t>31 2 00 00000</t>
  </si>
  <si>
    <t>17 0 00 00000</t>
  </si>
  <si>
    <t>18 0 00 00000</t>
  </si>
  <si>
    <t>18 6 00 00000</t>
  </si>
  <si>
    <t>18 6 00 10030</t>
  </si>
  <si>
    <t>18 5 00 00000</t>
  </si>
  <si>
    <t>26 0 00 00000</t>
  </si>
  <si>
    <t>26 2 00 00000</t>
  </si>
  <si>
    <t>263001005Г</t>
  </si>
  <si>
    <t>31 4 00 00000</t>
  </si>
  <si>
    <t>23 0 00 00000</t>
  </si>
  <si>
    <t>23 2 00 00000</t>
  </si>
  <si>
    <t>23100S2571</t>
  </si>
  <si>
    <t>23 3 00 00000</t>
  </si>
  <si>
    <t>11 0 00 00000</t>
  </si>
  <si>
    <t>11 2 00 00000</t>
  </si>
  <si>
    <t>10 0 00 00000</t>
  </si>
  <si>
    <t>10 2 00 00000</t>
  </si>
  <si>
    <t>10 2 00 88520</t>
  </si>
  <si>
    <t>15 0 00 00000</t>
  </si>
  <si>
    <t>20 0 00 00000</t>
  </si>
  <si>
    <t>20300L0200</t>
  </si>
  <si>
    <t>14 0 00 00000</t>
  </si>
  <si>
    <t>14 2 00 00000</t>
  </si>
  <si>
    <t>Уточненный план расходов на 2018 год</t>
  </si>
  <si>
    <t>27 4 0010010</t>
  </si>
  <si>
    <t>27 0 00 00000</t>
  </si>
  <si>
    <t>Уточненение за счет остатков средств</t>
  </si>
  <si>
    <t>Уточненение за счет дополн. доходов</t>
  </si>
  <si>
    <t>Уточненение за счет дефицита</t>
  </si>
  <si>
    <t>Уточненение за счет передвижек средств</t>
  </si>
  <si>
    <t>Межбюджетные трансферты на оплату проезда льготной категории</t>
  </si>
  <si>
    <t>Пос.по соц.пом.нас-ю (выплаты по Молодым семьям)</t>
  </si>
  <si>
    <t>Приобретение жилых помещений</t>
  </si>
  <si>
    <t>Выплата выкупной стоимости</t>
  </si>
  <si>
    <t>Физический снос дома</t>
  </si>
  <si>
    <t>Приобретение основных средств</t>
  </si>
  <si>
    <t>Прочие услуги (Выполнение инженерно-геодезических изысканий по подготовке топографической съемке)</t>
  </si>
  <si>
    <t>Приобретение  материальных запасов (Мягкий инвентраь)</t>
  </si>
  <si>
    <t>Прочие расходоы</t>
  </si>
  <si>
    <t>20300S4003</t>
  </si>
  <si>
    <t>9950091002</t>
  </si>
  <si>
    <t>Приобретение семян, краска, перчаткит</t>
  </si>
  <si>
    <t>Увелич.стоим.основных средств</t>
  </si>
  <si>
    <t>Иные работы и услуги по подстатье 226 (разработка проектной документации)</t>
  </si>
  <si>
    <t>Разработка природоохранной документации</t>
  </si>
  <si>
    <t>Возмещение стоимости проездных билетов</t>
  </si>
  <si>
    <t>Приобретение стройматериалов</t>
  </si>
  <si>
    <t>Софинансирование расходных  (за счет средств МБ)</t>
  </si>
  <si>
    <t>Приобретение материальных запасов</t>
  </si>
  <si>
    <t>9950091019</t>
  </si>
  <si>
    <t>МЦП (подпрограмма) Переселение граждан из ветхого, аварийного жилья</t>
  </si>
  <si>
    <t>Прочие услугт (Физический снос дома)</t>
  </si>
  <si>
    <t>МЦП  (подпрограмма)"Переселение граждан из ветхого, аварийного жилья"</t>
  </si>
  <si>
    <t>Другие вопросы в области культуры</t>
  </si>
  <si>
    <t>23100L2571</t>
  </si>
  <si>
    <t>Софинансирование расходов за счет средств федерального бюджета</t>
  </si>
  <si>
    <t>23101R5550</t>
  </si>
  <si>
    <t>225(18-992)</t>
  </si>
  <si>
    <t>185006213С</t>
  </si>
  <si>
    <t>225 (01ДФ)</t>
  </si>
  <si>
    <t>Софинансирование расходных обязательств местных бюджетов, связанных с капитальным ремонтом и ремонтом автомобильных дорог общего пользования местного значения сельских поселений, городских поселений и городских округов (за счет средств ГБ)</t>
  </si>
  <si>
    <t>Приобретение материальных запасов (стройматериалы)</t>
  </si>
  <si>
    <t>Увелич. стоимости основных средств</t>
  </si>
  <si>
    <t>18 6 00 10020</t>
  </si>
  <si>
    <t xml:space="preserve">                                                                                                                                 Приложение № 5  к решению      городского Совета депутатов                                           № 8-6 от "17" мая  2018г.</t>
  </si>
  <si>
    <t>Передвижка после уточнения</t>
  </si>
  <si>
    <t>Ремонт автомобиля</t>
  </si>
  <si>
    <t>100 1 00 11410</t>
  </si>
  <si>
    <t>245</t>
  </si>
  <si>
    <t>100 5 00 91002</t>
  </si>
  <si>
    <t>проекты</t>
  </si>
  <si>
    <t>Итого</t>
  </si>
  <si>
    <t>Услуги ремонта</t>
  </si>
  <si>
    <t>Оплата проезда в отпуск</t>
  </si>
  <si>
    <t>Увелич.стоимости основных средств</t>
  </si>
  <si>
    <t>Оплата услуг по перевозке пассажиров (ГП)</t>
  </si>
  <si>
    <t>23100L5550</t>
  </si>
  <si>
    <t>Софинансирование МП "ФКГС"  (за счет МБ)</t>
  </si>
  <si>
    <t>Софинансирование МП "ФКГС"  (за счет ФБ)</t>
  </si>
  <si>
    <t>225 (18-992)</t>
  </si>
  <si>
    <t>226 (18-992)</t>
  </si>
  <si>
    <t>310 (18-992)</t>
  </si>
  <si>
    <t>Финансирование программы КГС</t>
  </si>
  <si>
    <t>МП "Проффилактика и борьба с социально-значимыми заболеваниями, предупреждение болезнезависимости населения"</t>
  </si>
  <si>
    <t>13 2 00 10030</t>
  </si>
  <si>
    <t xml:space="preserve">                                                                                              Приложение № 2  </t>
  </si>
  <si>
    <r>
      <t xml:space="preserve">к постановлению       главы города                                  № </t>
    </r>
    <r>
      <rPr>
        <u/>
        <sz val="12"/>
        <color rgb="FF000000"/>
        <rFont val="Times New Roman"/>
        <family val="1"/>
        <charset val="204"/>
      </rPr>
      <t>594</t>
    </r>
    <r>
      <rPr>
        <sz val="12"/>
        <color rgb="FF000000"/>
        <rFont val="Times New Roman"/>
        <family val="1"/>
        <charset val="204"/>
      </rPr>
      <t xml:space="preserve">     от "</t>
    </r>
    <r>
      <rPr>
        <u/>
        <sz val="12"/>
        <color rgb="FF000000"/>
        <rFont val="Times New Roman"/>
        <family val="1"/>
        <charset val="204"/>
      </rPr>
      <t>11</t>
    </r>
    <r>
      <rPr>
        <sz val="12"/>
        <color rgb="FF000000"/>
        <rFont val="Times New Roman"/>
        <family val="1"/>
        <charset val="204"/>
      </rPr>
      <t>" ноября 2018г.</t>
    </r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</si>
</sst>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6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>
      <alignment vertical="top" wrapText="1"/>
    </xf>
    <xf numFmtId="0" fontId="5" fillId="0" borderId="0"/>
    <xf numFmtId="0" fontId="5" fillId="0" borderId="0"/>
    <xf numFmtId="43" fontId="12" fillId="0" borderId="0" applyFont="0" applyFill="0" applyBorder="0" applyAlignment="0" applyProtection="0"/>
  </cellStyleXfs>
  <cellXfs count="13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1" fillId="5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center" vertical="top" wrapText="1"/>
    </xf>
    <xf numFmtId="4" fontId="1" fillId="6" borderId="1" xfId="0" applyNumberFormat="1" applyFont="1" applyFill="1" applyBorder="1" applyAlignment="1">
      <alignment horizontal="right" vertical="top" wrapText="1"/>
    </xf>
    <xf numFmtId="0" fontId="0" fillId="6" borderId="0" xfId="0" applyFont="1" applyFill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6" fillId="6" borderId="2" xfId="1" applyNumberFormat="1" applyFont="1" applyFill="1" applyBorder="1" applyAlignment="1">
      <alignment horizontal="left" vertical="center" wrapText="1" shrinkToFit="1"/>
    </xf>
    <xf numFmtId="0" fontId="7" fillId="6" borderId="2" xfId="0" applyNumberFormat="1" applyFont="1" applyFill="1" applyBorder="1" applyAlignment="1">
      <alignment horizontal="left" vertical="center" wrapText="1" shrinkToFit="1"/>
    </xf>
    <xf numFmtId="0" fontId="1" fillId="6" borderId="1" xfId="0" applyFont="1" applyFill="1" applyBorder="1" applyAlignment="1">
      <alignment horizontal="left" vertical="top" wrapText="1"/>
    </xf>
    <xf numFmtId="0" fontId="0" fillId="6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49" fontId="6" fillId="6" borderId="2" xfId="0" applyNumberFormat="1" applyFont="1" applyFill="1" applyBorder="1" applyAlignment="1">
      <alignment horizontal="center"/>
    </xf>
    <xf numFmtId="1" fontId="8" fillId="0" borderId="2" xfId="0" applyNumberFormat="1" applyFont="1" applyBorder="1" applyAlignment="1">
      <alignment vertical="center" wrapText="1"/>
    </xf>
    <xf numFmtId="49" fontId="8" fillId="6" borderId="2" xfId="0" applyNumberFormat="1" applyFont="1" applyFill="1" applyBorder="1" applyAlignment="1">
      <alignment horizontal="center"/>
    </xf>
    <xf numFmtId="1" fontId="8" fillId="0" borderId="3" xfId="0" applyNumberFormat="1" applyFont="1" applyBorder="1" applyAlignment="1">
      <alignment vertical="center" wrapText="1"/>
    </xf>
    <xf numFmtId="0" fontId="4" fillId="0" borderId="4" xfId="0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8" fillId="6" borderId="3" xfId="0" applyNumberFormat="1" applyFont="1" applyFill="1" applyBorder="1" applyAlignment="1">
      <alignment horizontal="center"/>
    </xf>
    <xf numFmtId="1" fontId="6" fillId="6" borderId="2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1" fontId="6" fillId="0" borderId="2" xfId="0" applyNumberFormat="1" applyFont="1" applyBorder="1" applyAlignment="1">
      <alignment vertical="center" wrapText="1"/>
    </xf>
    <xf numFmtId="0" fontId="4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top" wrapText="1"/>
    </xf>
    <xf numFmtId="0" fontId="1" fillId="4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1" fillId="6" borderId="5" xfId="0" applyFont="1" applyFill="1" applyBorder="1" applyAlignment="1">
      <alignment horizontal="center" vertical="top" wrapText="1"/>
    </xf>
    <xf numFmtId="0" fontId="4" fillId="6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4" fontId="1" fillId="4" borderId="2" xfId="0" applyNumberFormat="1" applyFont="1" applyFill="1" applyBorder="1" applyAlignment="1">
      <alignment horizontal="right" vertical="top" wrapText="1"/>
    </xf>
    <xf numFmtId="4" fontId="1" fillId="0" borderId="2" xfId="0" applyNumberFormat="1" applyFont="1" applyFill="1" applyBorder="1" applyAlignment="1">
      <alignment horizontal="right" vertical="top" wrapText="1"/>
    </xf>
    <xf numFmtId="4" fontId="2" fillId="0" borderId="2" xfId="0" applyNumberFormat="1" applyFont="1" applyFill="1" applyBorder="1" applyAlignment="1">
      <alignment horizontal="right" vertical="top" wrapText="1"/>
    </xf>
    <xf numFmtId="4" fontId="0" fillId="0" borderId="2" xfId="0" applyNumberFormat="1" applyFont="1" applyFill="1" applyBorder="1" applyAlignment="1">
      <alignment horizontal="right" vertical="top" wrapText="1"/>
    </xf>
    <xf numFmtId="4" fontId="4" fillId="0" borderId="2" xfId="0" applyNumberFormat="1" applyFont="1" applyFill="1" applyBorder="1" applyAlignment="1">
      <alignment horizontal="right" vertical="top" wrapText="1"/>
    </xf>
    <xf numFmtId="4" fontId="1" fillId="6" borderId="2" xfId="0" applyNumberFormat="1" applyFont="1" applyFill="1" applyBorder="1" applyAlignment="1">
      <alignment horizontal="right" vertical="top" wrapText="1"/>
    </xf>
    <xf numFmtId="4" fontId="4" fillId="6" borderId="2" xfId="0" applyNumberFormat="1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4" fontId="8" fillId="6" borderId="2" xfId="0" applyNumberFormat="1" applyFont="1" applyFill="1" applyBorder="1" applyAlignment="1">
      <alignment horizontal="right" vertical="top" wrapText="1"/>
    </xf>
    <xf numFmtId="4" fontId="0" fillId="6" borderId="2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3" fontId="4" fillId="6" borderId="1" xfId="0" applyNumberFormat="1" applyFont="1" applyFill="1" applyBorder="1" applyAlignment="1">
      <alignment vertical="top" wrapText="1"/>
    </xf>
    <xf numFmtId="3" fontId="1" fillId="6" borderId="1" xfId="0" applyNumberFormat="1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center" vertical="top" wrapText="1"/>
    </xf>
    <xf numFmtId="0" fontId="0" fillId="6" borderId="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4" fontId="0" fillId="0" borderId="2" xfId="0" applyNumberFormat="1" applyFill="1" applyBorder="1" applyAlignment="1">
      <alignment horizontal="right" vertical="top" wrapText="1"/>
    </xf>
    <xf numFmtId="4" fontId="8" fillId="0" borderId="2" xfId="0" applyNumberFormat="1" applyFont="1" applyFill="1" applyBorder="1" applyAlignment="1">
      <alignment horizontal="right" vertical="top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49" fontId="8" fillId="0" borderId="2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horizontal="center" vertical="top" wrapText="1"/>
    </xf>
    <xf numFmtId="0" fontId="0" fillId="4" borderId="5" xfId="0" applyFont="1" applyFill="1" applyBorder="1" applyAlignment="1">
      <alignment vertical="top" wrapText="1"/>
    </xf>
    <xf numFmtId="4" fontId="6" fillId="4" borderId="2" xfId="0" applyNumberFormat="1" applyFont="1" applyFill="1" applyBorder="1" applyAlignment="1">
      <alignment horizontal="right" vertical="top" wrapText="1"/>
    </xf>
    <xf numFmtId="1" fontId="11" fillId="6" borderId="2" xfId="0" applyNumberFormat="1" applyFont="1" applyFill="1" applyBorder="1" applyAlignment="1">
      <alignment wrapText="1"/>
    </xf>
    <xf numFmtId="49" fontId="6" fillId="0" borderId="2" xfId="2" applyNumberFormat="1" applyFont="1" applyBorder="1" applyAlignment="1">
      <alignment horizontal="justify"/>
    </xf>
    <xf numFmtId="0" fontId="0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4" fontId="4" fillId="0" borderId="2" xfId="0" applyNumberFormat="1" applyFont="1" applyFill="1" applyBorder="1" applyAlignment="1">
      <alignment vertical="top" wrapText="1"/>
    </xf>
    <xf numFmtId="4" fontId="0" fillId="0" borderId="2" xfId="0" applyNumberFormat="1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6" borderId="2" xfId="0" applyFont="1" applyFill="1" applyBorder="1" applyAlignment="1">
      <alignment vertical="top" wrapText="1"/>
    </xf>
    <xf numFmtId="4" fontId="13" fillId="0" borderId="2" xfId="0" applyNumberFormat="1" applyFont="1" applyFill="1" applyBorder="1" applyAlignment="1">
      <alignment horizontal="center" vertical="center" wrapText="1"/>
    </xf>
    <xf numFmtId="43" fontId="0" fillId="0" borderId="2" xfId="3" applyFont="1" applyFill="1" applyBorder="1" applyAlignment="1">
      <alignment vertical="top" wrapText="1"/>
    </xf>
    <xf numFmtId="43" fontId="0" fillId="0" borderId="2" xfId="3" applyFont="1" applyFill="1" applyBorder="1" applyAlignment="1">
      <alignment horizontal="right" vertical="top" wrapText="1"/>
    </xf>
    <xf numFmtId="43" fontId="0" fillId="0" borderId="0" xfId="0" applyNumberFormat="1" applyFont="1" applyFill="1" applyAlignment="1">
      <alignment vertical="top" wrapText="1"/>
    </xf>
    <xf numFmtId="43" fontId="0" fillId="0" borderId="2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4" fontId="0" fillId="6" borderId="2" xfId="0" applyNumberFormat="1" applyFont="1" applyFill="1" applyBorder="1" applyAlignment="1">
      <alignment vertical="top" wrapText="1"/>
    </xf>
    <xf numFmtId="0" fontId="0" fillId="7" borderId="0" xfId="0" applyFont="1" applyFill="1" applyAlignment="1">
      <alignment vertical="top" wrapText="1"/>
    </xf>
    <xf numFmtId="0" fontId="2" fillId="8" borderId="1" xfId="0" applyFont="1" applyFill="1" applyBorder="1" applyAlignment="1">
      <alignment horizontal="left" vertical="top" wrapText="1"/>
    </xf>
    <xf numFmtId="0" fontId="1" fillId="8" borderId="1" xfId="0" applyFont="1" applyFill="1" applyBorder="1" applyAlignment="1">
      <alignment horizontal="left" vertical="top" wrapText="1"/>
    </xf>
    <xf numFmtId="0" fontId="1" fillId="8" borderId="1" xfId="0" applyFont="1" applyFill="1" applyBorder="1" applyAlignment="1">
      <alignment vertical="top" wrapText="1"/>
    </xf>
    <xf numFmtId="0" fontId="4" fillId="8" borderId="1" xfId="0" applyFont="1" applyFill="1" applyBorder="1" applyAlignment="1">
      <alignment vertical="top" wrapText="1"/>
    </xf>
    <xf numFmtId="0" fontId="14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</cellXfs>
  <cellStyles count="4">
    <cellStyle name="Обычный" xfId="0" builtinId="0"/>
    <cellStyle name="Обычный 3" xfId="1"/>
    <cellStyle name="Обычный_форма 128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OMOTDEL\Users\Public\&#1057;&#1086;&#1075;&#1083;&#1072;&#1089;&#1086;&#1074;&#1072;&#1085;&#1080;&#1077;\2018%20&#1075;&#1086;&#1076;\&#1054;&#1090;&#1088;&#1072;&#1078;&#1077;&#1085;&#1080;&#1077;%20&#1088;&#1072;&#1089;&#1093;&#1086;&#1076;&#1086;&#107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01.05. 2018г."/>
      <sheetName val="Закупки"/>
      <sheetName val="Лист1"/>
    </sheetNames>
    <sheetDataSet>
      <sheetData sheetId="0">
        <row r="716">
          <cell r="G716">
            <v>5025447.2300000004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3"/>
  <sheetViews>
    <sheetView tabSelected="1" view="pageBreakPreview" zoomScaleSheetLayoutView="100" workbookViewId="0">
      <pane ySplit="7" topLeftCell="A507" activePane="bottomLeft" state="frozen"/>
      <selection pane="bottomLeft" activeCell="M5" sqref="M5"/>
    </sheetView>
  </sheetViews>
  <sheetFormatPr defaultRowHeight="12.75"/>
  <cols>
    <col min="1" max="1" width="49.6640625" style="81" customWidth="1"/>
    <col min="2" max="2" width="13" style="84" customWidth="1"/>
    <col min="3" max="3" width="6.1640625" style="81" customWidth="1"/>
    <col min="4" max="4" width="6" style="81" customWidth="1"/>
    <col min="5" max="5" width="14.6640625" style="81" customWidth="1"/>
    <col min="6" max="6" width="7.5" style="81" customWidth="1"/>
    <col min="7" max="7" width="8.6640625" style="81" customWidth="1"/>
    <col min="8" max="8" width="6.6640625" style="81" customWidth="1"/>
    <col min="9" max="9" width="24.1640625" style="81" customWidth="1"/>
    <col min="10" max="10" width="24.1640625" style="81" hidden="1" customWidth="1"/>
    <col min="11" max="11" width="24.1640625" style="81" customWidth="1"/>
    <col min="12" max="12" width="22.6640625" style="81" customWidth="1"/>
    <col min="13" max="13" width="25.1640625" style="81" customWidth="1"/>
    <col min="14" max="14" width="24.1640625" style="81" customWidth="1"/>
    <col min="15" max="15" width="21.5" style="81" customWidth="1"/>
    <col min="16" max="16" width="10.1640625" style="81" bestFit="1" customWidth="1"/>
    <col min="17" max="17" width="13.83203125" style="81" bestFit="1" customWidth="1"/>
    <col min="18" max="16384" width="9.33203125" style="81"/>
  </cols>
  <sheetData>
    <row r="1" spans="1:17">
      <c r="A1" s="81" t="s">
        <v>0</v>
      </c>
    </row>
    <row r="2" spans="1:17" ht="20.25" customHeight="1">
      <c r="A2" s="47"/>
      <c r="B2" s="74"/>
      <c r="C2" s="47"/>
      <c r="D2" s="47"/>
      <c r="E2" s="125" t="s">
        <v>399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7" ht="20.25" customHeight="1">
      <c r="A3" s="47"/>
      <c r="B3" s="74"/>
      <c r="C3" s="47"/>
      <c r="D3" s="47"/>
      <c r="E3" s="124"/>
      <c r="F3" s="124"/>
      <c r="G3" s="124"/>
      <c r="H3" s="124"/>
      <c r="I3" s="124"/>
      <c r="J3" s="124"/>
      <c r="K3" s="124"/>
      <c r="L3" s="124"/>
      <c r="M3" s="127" t="s">
        <v>400</v>
      </c>
      <c r="N3" s="127"/>
      <c r="O3" s="124"/>
    </row>
    <row r="4" spans="1:17" ht="57.75" customHeight="1">
      <c r="A4" s="47"/>
      <c r="B4" s="74"/>
      <c r="C4" s="47"/>
      <c r="D4" s="47"/>
      <c r="E4" s="124"/>
      <c r="F4" s="124"/>
      <c r="G4" s="124"/>
      <c r="H4" s="124"/>
      <c r="I4" s="124"/>
      <c r="J4" s="124"/>
      <c r="K4" s="124"/>
      <c r="L4" s="124"/>
      <c r="M4" s="127"/>
      <c r="N4" s="127"/>
      <c r="O4" s="124"/>
    </row>
    <row r="5" spans="1:17" ht="66.75" customHeight="1">
      <c r="A5" s="126" t="s">
        <v>285</v>
      </c>
      <c r="B5" s="126"/>
      <c r="C5" s="126"/>
      <c r="D5" s="126"/>
      <c r="E5" s="126"/>
      <c r="F5" s="126"/>
      <c r="G5" s="126"/>
      <c r="H5" s="126"/>
      <c r="I5" s="126"/>
      <c r="J5" s="83"/>
      <c r="K5" s="83"/>
      <c r="L5" s="83"/>
    </row>
    <row r="6" spans="1:17" ht="22.5" customHeight="1">
      <c r="A6" s="1" t="s">
        <v>0</v>
      </c>
      <c r="B6" s="1"/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84"/>
      <c r="J6" s="84"/>
      <c r="K6" s="84"/>
      <c r="L6" s="84"/>
      <c r="M6" s="84"/>
      <c r="N6" s="84" t="s">
        <v>1</v>
      </c>
    </row>
    <row r="7" spans="1:17" ht="71.099999999999994" customHeight="1">
      <c r="A7" s="2" t="s">
        <v>2</v>
      </c>
      <c r="B7" s="2" t="s">
        <v>311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46" t="s">
        <v>8</v>
      </c>
      <c r="I7" s="60" t="s">
        <v>309</v>
      </c>
      <c r="J7" s="82" t="s">
        <v>340</v>
      </c>
      <c r="K7" s="82" t="s">
        <v>341</v>
      </c>
      <c r="L7" s="82" t="s">
        <v>342</v>
      </c>
      <c r="M7" s="82" t="s">
        <v>343</v>
      </c>
      <c r="N7" s="60" t="s">
        <v>337</v>
      </c>
      <c r="O7" s="14"/>
    </row>
    <row r="8" spans="1:17" ht="22.7" customHeight="1">
      <c r="A8" s="3" t="s">
        <v>9</v>
      </c>
      <c r="B8" s="2">
        <v>802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8" t="s">
        <v>0</v>
      </c>
      <c r="I8" s="61">
        <v>306296712.91000003</v>
      </c>
      <c r="J8" s="61" t="e">
        <f t="shared" ref="J8:M8" si="0">J9</f>
        <v>#REF!</v>
      </c>
      <c r="K8" s="61">
        <f t="shared" si="0"/>
        <v>260029</v>
      </c>
      <c r="L8" s="61">
        <f t="shared" si="0"/>
        <v>0</v>
      </c>
      <c r="M8" s="61">
        <f t="shared" si="0"/>
        <v>0</v>
      </c>
      <c r="N8" s="61">
        <f>N9</f>
        <v>306556741.91000003</v>
      </c>
      <c r="O8" s="14">
        <v>306296712.91000003</v>
      </c>
      <c r="P8" s="14"/>
      <c r="Q8" s="14"/>
    </row>
    <row r="9" spans="1:17" ht="57.6" customHeight="1">
      <c r="A9" s="5" t="s">
        <v>10</v>
      </c>
      <c r="B9" s="2">
        <v>802</v>
      </c>
      <c r="C9" s="7" t="s">
        <v>0</v>
      </c>
      <c r="D9" s="7" t="s">
        <v>0</v>
      </c>
      <c r="E9" s="7" t="s">
        <v>0</v>
      </c>
      <c r="F9" s="7" t="s">
        <v>0</v>
      </c>
      <c r="G9" s="7" t="s">
        <v>0</v>
      </c>
      <c r="H9" s="49" t="s">
        <v>0</v>
      </c>
      <c r="I9" s="61">
        <v>306296712.91000003</v>
      </c>
      <c r="J9" s="61" t="e">
        <f>J10+J176+J191+J227+J290+J379+J402+J426+J473+J498+J511</f>
        <v>#REF!</v>
      </c>
      <c r="K9" s="61">
        <f>K10+K176+K191+K227+K290+K379+K402+K426+K473+K498+K511+K400</f>
        <v>260029</v>
      </c>
      <c r="L9" s="61">
        <f>L10+L176+L191+L227+L290+L379+L402+L426+L473+L498+L511+L400</f>
        <v>0</v>
      </c>
      <c r="M9" s="61">
        <f>M10+M176+M191+M227+M290+M379+M402+M426+M473+M498+M511+M400</f>
        <v>0</v>
      </c>
      <c r="N9" s="61">
        <f>N10+N176+N191+N227+N290+N379+N402+N426+N473+N498+N511+N400</f>
        <v>306556741.91000003</v>
      </c>
      <c r="O9" s="14"/>
    </row>
    <row r="10" spans="1:17" ht="28.9" customHeight="1">
      <c r="A10" s="15" t="s">
        <v>11</v>
      </c>
      <c r="B10" s="75">
        <v>802</v>
      </c>
      <c r="C10" s="16" t="s">
        <v>12</v>
      </c>
      <c r="D10" s="16" t="s">
        <v>0</v>
      </c>
      <c r="E10" s="16" t="s">
        <v>0</v>
      </c>
      <c r="F10" s="16" t="s">
        <v>0</v>
      </c>
      <c r="G10" s="16" t="s">
        <v>0</v>
      </c>
      <c r="H10" s="50" t="s">
        <v>0</v>
      </c>
      <c r="I10" s="62">
        <v>133861910.97</v>
      </c>
      <c r="J10" s="62">
        <f>J11+J20+J34+J108+J101</f>
        <v>0</v>
      </c>
      <c r="K10" s="62">
        <f>K11+K20+K34+K108+K101</f>
        <v>0</v>
      </c>
      <c r="L10" s="62">
        <f>L11+L20+L34+L108+L101</f>
        <v>0</v>
      </c>
      <c r="M10" s="62">
        <f>M11+M20+M34+M108+M101</f>
        <v>0</v>
      </c>
      <c r="N10" s="62">
        <f>N11+N20+N34+N108+N101</f>
        <v>133861910.97</v>
      </c>
      <c r="O10" s="14"/>
    </row>
    <row r="11" spans="1:17" ht="57.6" customHeight="1">
      <c r="A11" s="8" t="s">
        <v>13</v>
      </c>
      <c r="B11" s="2">
        <v>802</v>
      </c>
      <c r="C11" s="6" t="s">
        <v>12</v>
      </c>
      <c r="D11" s="6" t="s">
        <v>14</v>
      </c>
      <c r="E11" s="6" t="s">
        <v>0</v>
      </c>
      <c r="F11" s="6" t="s">
        <v>0</v>
      </c>
      <c r="G11" s="6" t="s">
        <v>0</v>
      </c>
      <c r="H11" s="51" t="s">
        <v>0</v>
      </c>
      <c r="I11" s="63">
        <v>4448934</v>
      </c>
      <c r="J11" s="63">
        <f t="shared" ref="J11:N16" si="1">J12</f>
        <v>0</v>
      </c>
      <c r="K11" s="63">
        <f t="shared" si="1"/>
        <v>0</v>
      </c>
      <c r="L11" s="63">
        <f t="shared" si="1"/>
        <v>0</v>
      </c>
      <c r="M11" s="63">
        <f t="shared" si="1"/>
        <v>0</v>
      </c>
      <c r="N11" s="63">
        <f t="shared" si="1"/>
        <v>4448934</v>
      </c>
    </row>
    <row r="12" spans="1:17" ht="14.45" customHeight="1">
      <c r="A12" s="10" t="s">
        <v>15</v>
      </c>
      <c r="B12" s="2">
        <v>802</v>
      </c>
      <c r="C12" s="6" t="s">
        <v>12</v>
      </c>
      <c r="D12" s="6" t="s">
        <v>14</v>
      </c>
      <c r="E12" s="6" t="s">
        <v>16</v>
      </c>
      <c r="F12" s="6" t="s">
        <v>0</v>
      </c>
      <c r="G12" s="6" t="s">
        <v>0</v>
      </c>
      <c r="H12" s="51" t="s">
        <v>0</v>
      </c>
      <c r="I12" s="63">
        <v>4448934</v>
      </c>
      <c r="J12" s="63">
        <f t="shared" si="1"/>
        <v>0</v>
      </c>
      <c r="K12" s="63">
        <f t="shared" si="1"/>
        <v>0</v>
      </c>
      <c r="L12" s="63">
        <f t="shared" si="1"/>
        <v>0</v>
      </c>
      <c r="M12" s="63">
        <f t="shared" si="1"/>
        <v>0</v>
      </c>
      <c r="N12" s="63">
        <f t="shared" si="1"/>
        <v>4448934</v>
      </c>
    </row>
    <row r="13" spans="1:17" ht="86.85" customHeight="1">
      <c r="A13" s="10" t="s">
        <v>17</v>
      </c>
      <c r="B13" s="2">
        <v>802</v>
      </c>
      <c r="C13" s="6" t="s">
        <v>12</v>
      </c>
      <c r="D13" s="6" t="s">
        <v>14</v>
      </c>
      <c r="E13" s="6" t="s">
        <v>18</v>
      </c>
      <c r="F13" s="6" t="s">
        <v>0</v>
      </c>
      <c r="G13" s="6" t="s">
        <v>0</v>
      </c>
      <c r="H13" s="51" t="s">
        <v>0</v>
      </c>
      <c r="I13" s="63">
        <v>4448934</v>
      </c>
      <c r="J13" s="63">
        <f t="shared" si="1"/>
        <v>0</v>
      </c>
      <c r="K13" s="63">
        <f t="shared" si="1"/>
        <v>0</v>
      </c>
      <c r="L13" s="63">
        <f t="shared" si="1"/>
        <v>0</v>
      </c>
      <c r="M13" s="63">
        <f t="shared" si="1"/>
        <v>0</v>
      </c>
      <c r="N13" s="63">
        <f t="shared" si="1"/>
        <v>4448934</v>
      </c>
    </row>
    <row r="14" spans="1:17" ht="14.45" customHeight="1">
      <c r="A14" s="11" t="s">
        <v>19</v>
      </c>
      <c r="B14" s="2">
        <v>802</v>
      </c>
      <c r="C14" s="12" t="s">
        <v>12</v>
      </c>
      <c r="D14" s="12" t="s">
        <v>14</v>
      </c>
      <c r="E14" s="12" t="s">
        <v>20</v>
      </c>
      <c r="F14" s="12" t="s">
        <v>0</v>
      </c>
      <c r="G14" s="12" t="s">
        <v>0</v>
      </c>
      <c r="H14" s="52" t="s">
        <v>0</v>
      </c>
      <c r="I14" s="64">
        <v>4448934</v>
      </c>
      <c r="J14" s="64">
        <f t="shared" si="1"/>
        <v>0</v>
      </c>
      <c r="K14" s="64">
        <f t="shared" si="1"/>
        <v>0</v>
      </c>
      <c r="L14" s="64">
        <f t="shared" si="1"/>
        <v>0</v>
      </c>
      <c r="M14" s="64">
        <f t="shared" si="1"/>
        <v>0</v>
      </c>
      <c r="N14" s="64">
        <f t="shared" si="1"/>
        <v>4448934</v>
      </c>
    </row>
    <row r="15" spans="1:17" ht="100.9" customHeight="1">
      <c r="A15" s="10" t="s">
        <v>21</v>
      </c>
      <c r="B15" s="2">
        <v>802</v>
      </c>
      <c r="C15" s="6" t="s">
        <v>12</v>
      </c>
      <c r="D15" s="6" t="s">
        <v>14</v>
      </c>
      <c r="E15" s="6" t="s">
        <v>20</v>
      </c>
      <c r="F15" s="6" t="s">
        <v>22</v>
      </c>
      <c r="G15" s="6" t="s">
        <v>0</v>
      </c>
      <c r="H15" s="51" t="s">
        <v>0</v>
      </c>
      <c r="I15" s="63">
        <v>4448934</v>
      </c>
      <c r="J15" s="63">
        <f t="shared" si="1"/>
        <v>0</v>
      </c>
      <c r="K15" s="63">
        <f t="shared" si="1"/>
        <v>0</v>
      </c>
      <c r="L15" s="63">
        <f t="shared" si="1"/>
        <v>0</v>
      </c>
      <c r="M15" s="63">
        <f t="shared" si="1"/>
        <v>0</v>
      </c>
      <c r="N15" s="63">
        <f t="shared" si="1"/>
        <v>4448934</v>
      </c>
    </row>
    <row r="16" spans="1:17" ht="43.35" customHeight="1">
      <c r="A16" s="10" t="s">
        <v>23</v>
      </c>
      <c r="B16" s="2">
        <v>802</v>
      </c>
      <c r="C16" s="6" t="s">
        <v>12</v>
      </c>
      <c r="D16" s="6" t="s">
        <v>14</v>
      </c>
      <c r="E16" s="6" t="s">
        <v>20</v>
      </c>
      <c r="F16" s="6" t="s">
        <v>24</v>
      </c>
      <c r="G16" s="6" t="s">
        <v>0</v>
      </c>
      <c r="H16" s="51" t="s">
        <v>0</v>
      </c>
      <c r="I16" s="63">
        <v>4448934</v>
      </c>
      <c r="J16" s="63">
        <f t="shared" si="1"/>
        <v>0</v>
      </c>
      <c r="K16" s="63">
        <f t="shared" si="1"/>
        <v>0</v>
      </c>
      <c r="L16" s="63">
        <f t="shared" si="1"/>
        <v>0</v>
      </c>
      <c r="M16" s="63">
        <f t="shared" si="1"/>
        <v>0</v>
      </c>
      <c r="N16" s="63">
        <f t="shared" si="1"/>
        <v>4448934</v>
      </c>
    </row>
    <row r="17" spans="1:14" ht="28.9" customHeight="1">
      <c r="A17" s="5" t="s">
        <v>25</v>
      </c>
      <c r="B17" s="2">
        <v>802</v>
      </c>
      <c r="C17" s="6" t="s">
        <v>12</v>
      </c>
      <c r="D17" s="6" t="s">
        <v>14</v>
      </c>
      <c r="E17" s="6" t="s">
        <v>20</v>
      </c>
      <c r="F17" s="6" t="s">
        <v>26</v>
      </c>
      <c r="G17" s="6" t="s">
        <v>0</v>
      </c>
      <c r="H17" s="51" t="s">
        <v>0</v>
      </c>
      <c r="I17" s="63">
        <v>4448934</v>
      </c>
      <c r="J17" s="63">
        <f t="shared" ref="J17:M17" si="2">J18+J19</f>
        <v>0</v>
      </c>
      <c r="K17" s="63">
        <f t="shared" si="2"/>
        <v>0</v>
      </c>
      <c r="L17" s="63">
        <f t="shared" si="2"/>
        <v>0</v>
      </c>
      <c r="M17" s="63">
        <f t="shared" si="2"/>
        <v>0</v>
      </c>
      <c r="N17" s="63">
        <f>N18+N19</f>
        <v>4448934</v>
      </c>
    </row>
    <row r="18" spans="1:14" ht="57.75" customHeight="1">
      <c r="A18" s="7" t="s">
        <v>27</v>
      </c>
      <c r="B18" s="2">
        <v>802</v>
      </c>
      <c r="C18" s="13" t="s">
        <v>12</v>
      </c>
      <c r="D18" s="13" t="s">
        <v>14</v>
      </c>
      <c r="E18" s="13" t="s">
        <v>20</v>
      </c>
      <c r="F18" s="13" t="s">
        <v>26</v>
      </c>
      <c r="G18" s="7" t="s">
        <v>28</v>
      </c>
      <c r="H18" s="49" t="s">
        <v>0</v>
      </c>
      <c r="I18" s="65">
        <v>3417000</v>
      </c>
      <c r="J18" s="65"/>
      <c r="K18" s="65"/>
      <c r="L18" s="65"/>
      <c r="M18" s="65"/>
      <c r="N18" s="65">
        <f>I18+J18+K18+L18+M18</f>
        <v>3417000</v>
      </c>
    </row>
    <row r="19" spans="1:14" ht="47.25" customHeight="1">
      <c r="A19" s="7" t="s">
        <v>29</v>
      </c>
      <c r="B19" s="2">
        <v>802</v>
      </c>
      <c r="C19" s="13" t="s">
        <v>12</v>
      </c>
      <c r="D19" s="13" t="s">
        <v>14</v>
      </c>
      <c r="E19" s="13" t="s">
        <v>20</v>
      </c>
      <c r="F19" s="13" t="s">
        <v>26</v>
      </c>
      <c r="G19" s="7" t="s">
        <v>30</v>
      </c>
      <c r="H19" s="49" t="s">
        <v>0</v>
      </c>
      <c r="I19" s="65">
        <v>1031934</v>
      </c>
      <c r="J19" s="65"/>
      <c r="K19" s="65"/>
      <c r="L19" s="65"/>
      <c r="M19" s="65"/>
      <c r="N19" s="65">
        <f>I19+J19+K19+L19+M19</f>
        <v>1031934</v>
      </c>
    </row>
    <row r="20" spans="1:14" ht="72.599999999999994" customHeight="1">
      <c r="A20" s="8" t="s">
        <v>31</v>
      </c>
      <c r="B20" s="2">
        <v>802</v>
      </c>
      <c r="C20" s="6" t="s">
        <v>12</v>
      </c>
      <c r="D20" s="6" t="s">
        <v>32</v>
      </c>
      <c r="E20" s="6" t="s">
        <v>0</v>
      </c>
      <c r="F20" s="6" t="s">
        <v>0</v>
      </c>
      <c r="G20" s="6" t="s">
        <v>0</v>
      </c>
      <c r="H20" s="51" t="s">
        <v>0</v>
      </c>
      <c r="I20" s="63">
        <v>255758</v>
      </c>
      <c r="J20" s="63">
        <f t="shared" ref="J20:N24" si="3">J21</f>
        <v>0</v>
      </c>
      <c r="K20" s="63">
        <f t="shared" si="3"/>
        <v>0</v>
      </c>
      <c r="L20" s="63">
        <f t="shared" si="3"/>
        <v>0</v>
      </c>
      <c r="M20" s="63">
        <f t="shared" si="3"/>
        <v>0</v>
      </c>
      <c r="N20" s="63">
        <f t="shared" si="3"/>
        <v>255758</v>
      </c>
    </row>
    <row r="21" spans="1:14" ht="14.45" customHeight="1">
      <c r="A21" s="10" t="s">
        <v>15</v>
      </c>
      <c r="B21" s="2">
        <v>802</v>
      </c>
      <c r="C21" s="6" t="s">
        <v>12</v>
      </c>
      <c r="D21" s="6" t="s">
        <v>32</v>
      </c>
      <c r="E21" s="6" t="s">
        <v>16</v>
      </c>
      <c r="F21" s="6" t="s">
        <v>0</v>
      </c>
      <c r="G21" s="6" t="s">
        <v>0</v>
      </c>
      <c r="H21" s="51" t="s">
        <v>0</v>
      </c>
      <c r="I21" s="63">
        <v>255758</v>
      </c>
      <c r="J21" s="63">
        <f t="shared" si="3"/>
        <v>0</v>
      </c>
      <c r="K21" s="63">
        <f t="shared" si="3"/>
        <v>0</v>
      </c>
      <c r="L21" s="63">
        <f t="shared" si="3"/>
        <v>0</v>
      </c>
      <c r="M21" s="63">
        <f t="shared" si="3"/>
        <v>0</v>
      </c>
      <c r="N21" s="63">
        <f t="shared" si="3"/>
        <v>255758</v>
      </c>
    </row>
    <row r="22" spans="1:14" ht="86.85" customHeight="1">
      <c r="A22" s="10" t="s">
        <v>17</v>
      </c>
      <c r="B22" s="2">
        <v>802</v>
      </c>
      <c r="C22" s="6" t="s">
        <v>12</v>
      </c>
      <c r="D22" s="6" t="s">
        <v>32</v>
      </c>
      <c r="E22" s="6" t="s">
        <v>18</v>
      </c>
      <c r="F22" s="6" t="s">
        <v>0</v>
      </c>
      <c r="G22" s="6" t="s">
        <v>0</v>
      </c>
      <c r="H22" s="51" t="s">
        <v>0</v>
      </c>
      <c r="I22" s="63">
        <v>255758</v>
      </c>
      <c r="J22" s="63">
        <f t="shared" si="3"/>
        <v>0</v>
      </c>
      <c r="K22" s="63">
        <f t="shared" si="3"/>
        <v>0</v>
      </c>
      <c r="L22" s="63">
        <f t="shared" si="3"/>
        <v>0</v>
      </c>
      <c r="M22" s="63">
        <f t="shared" si="3"/>
        <v>0</v>
      </c>
      <c r="N22" s="63">
        <f t="shared" si="3"/>
        <v>255758</v>
      </c>
    </row>
    <row r="23" spans="1:14" ht="28.9" customHeight="1">
      <c r="A23" s="11" t="s">
        <v>33</v>
      </c>
      <c r="B23" s="2">
        <v>802</v>
      </c>
      <c r="C23" s="12" t="s">
        <v>12</v>
      </c>
      <c r="D23" s="12" t="s">
        <v>32</v>
      </c>
      <c r="E23" s="12" t="s">
        <v>34</v>
      </c>
      <c r="F23" s="12" t="s">
        <v>0</v>
      </c>
      <c r="G23" s="12" t="s">
        <v>0</v>
      </c>
      <c r="H23" s="52" t="s">
        <v>0</v>
      </c>
      <c r="I23" s="64">
        <v>255758</v>
      </c>
      <c r="J23" s="64">
        <f t="shared" si="3"/>
        <v>0</v>
      </c>
      <c r="K23" s="64">
        <f t="shared" si="3"/>
        <v>0</v>
      </c>
      <c r="L23" s="64">
        <f t="shared" si="3"/>
        <v>0</v>
      </c>
      <c r="M23" s="64">
        <f t="shared" si="3"/>
        <v>0</v>
      </c>
      <c r="N23" s="64">
        <f t="shared" si="3"/>
        <v>255758</v>
      </c>
    </row>
    <row r="24" spans="1:14" ht="43.35" customHeight="1">
      <c r="A24" s="10" t="s">
        <v>35</v>
      </c>
      <c r="B24" s="2">
        <v>802</v>
      </c>
      <c r="C24" s="6" t="s">
        <v>12</v>
      </c>
      <c r="D24" s="6" t="s">
        <v>32</v>
      </c>
      <c r="E24" s="6" t="s">
        <v>34</v>
      </c>
      <c r="F24" s="6" t="s">
        <v>36</v>
      </c>
      <c r="G24" s="6" t="s">
        <v>0</v>
      </c>
      <c r="H24" s="51" t="s">
        <v>0</v>
      </c>
      <c r="I24" s="63">
        <v>255758</v>
      </c>
      <c r="J24" s="63">
        <f t="shared" si="3"/>
        <v>0</v>
      </c>
      <c r="K24" s="63">
        <f t="shared" si="3"/>
        <v>0</v>
      </c>
      <c r="L24" s="63">
        <f t="shared" si="3"/>
        <v>0</v>
      </c>
      <c r="M24" s="63">
        <f t="shared" si="3"/>
        <v>0</v>
      </c>
      <c r="N24" s="63">
        <f t="shared" si="3"/>
        <v>255758</v>
      </c>
    </row>
    <row r="25" spans="1:14" ht="43.35" customHeight="1">
      <c r="A25" s="10" t="s">
        <v>37</v>
      </c>
      <c r="B25" s="2">
        <v>802</v>
      </c>
      <c r="C25" s="6" t="s">
        <v>12</v>
      </c>
      <c r="D25" s="6" t="s">
        <v>32</v>
      </c>
      <c r="E25" s="6" t="s">
        <v>34</v>
      </c>
      <c r="F25" s="6" t="s">
        <v>38</v>
      </c>
      <c r="G25" s="6" t="s">
        <v>0</v>
      </c>
      <c r="H25" s="51" t="s">
        <v>0</v>
      </c>
      <c r="I25" s="63">
        <v>255758</v>
      </c>
      <c r="J25" s="63">
        <f>J27+J26</f>
        <v>0</v>
      </c>
      <c r="K25" s="63">
        <f t="shared" ref="K25:N25" si="4">K27+K26</f>
        <v>0</v>
      </c>
      <c r="L25" s="63">
        <f t="shared" si="4"/>
        <v>0</v>
      </c>
      <c r="M25" s="63">
        <f t="shared" si="4"/>
        <v>0</v>
      </c>
      <c r="N25" s="63">
        <f t="shared" si="4"/>
        <v>255758</v>
      </c>
    </row>
    <row r="26" spans="1:14" ht="43.35" customHeight="1">
      <c r="A26" s="10"/>
      <c r="B26" s="97">
        <v>802</v>
      </c>
      <c r="C26" s="27" t="s">
        <v>12</v>
      </c>
      <c r="D26" s="27" t="s">
        <v>32</v>
      </c>
      <c r="E26" s="27" t="s">
        <v>34</v>
      </c>
      <c r="F26" s="27">
        <v>242</v>
      </c>
      <c r="G26" s="27">
        <v>340</v>
      </c>
      <c r="H26" s="53">
        <v>1123</v>
      </c>
      <c r="I26" s="63">
        <v>15260</v>
      </c>
      <c r="J26" s="63"/>
      <c r="K26" s="63"/>
      <c r="L26" s="63"/>
      <c r="M26" s="66"/>
      <c r="N26" s="66">
        <f>I26+J26+K26+L26+M26</f>
        <v>15260</v>
      </c>
    </row>
    <row r="27" spans="1:14" ht="43.35" customHeight="1">
      <c r="A27" s="5" t="s">
        <v>39</v>
      </c>
      <c r="B27" s="2">
        <v>802</v>
      </c>
      <c r="C27" s="6" t="s">
        <v>12</v>
      </c>
      <c r="D27" s="6" t="s">
        <v>32</v>
      </c>
      <c r="E27" s="6" t="s">
        <v>34</v>
      </c>
      <c r="F27" s="6" t="s">
        <v>40</v>
      </c>
      <c r="G27" s="6" t="s">
        <v>0</v>
      </c>
      <c r="H27" s="51" t="s">
        <v>0</v>
      </c>
      <c r="I27" s="63">
        <v>240498</v>
      </c>
      <c r="J27" s="63">
        <f>J29+J31</f>
        <v>0</v>
      </c>
      <c r="K27" s="63">
        <f>K29+K31+K28</f>
        <v>0</v>
      </c>
      <c r="L27" s="63">
        <f t="shared" ref="L27:N27" si="5">L29+L31+L28</f>
        <v>0</v>
      </c>
      <c r="M27" s="63">
        <f t="shared" si="5"/>
        <v>0</v>
      </c>
      <c r="N27" s="63">
        <f t="shared" si="5"/>
        <v>240498</v>
      </c>
    </row>
    <row r="28" spans="1:14" ht="28.5" customHeight="1">
      <c r="A28" s="34" t="s">
        <v>54</v>
      </c>
      <c r="B28" s="2">
        <v>802</v>
      </c>
      <c r="C28" s="13" t="s">
        <v>12</v>
      </c>
      <c r="D28" s="13" t="s">
        <v>32</v>
      </c>
      <c r="E28" s="13" t="s">
        <v>34</v>
      </c>
      <c r="F28" s="13" t="s">
        <v>40</v>
      </c>
      <c r="G28" s="13">
        <v>226</v>
      </c>
      <c r="H28" s="53">
        <v>1140</v>
      </c>
      <c r="I28" s="66">
        <v>5000</v>
      </c>
      <c r="J28" s="66"/>
      <c r="K28" s="66"/>
      <c r="L28" s="66"/>
      <c r="M28" s="66"/>
      <c r="N28" s="65">
        <f>I28+J28+K28+L28+M28</f>
        <v>5000</v>
      </c>
    </row>
    <row r="29" spans="1:14" ht="14.45" customHeight="1">
      <c r="A29" s="7" t="s">
        <v>41</v>
      </c>
      <c r="B29" s="2">
        <v>802</v>
      </c>
      <c r="C29" s="13" t="s">
        <v>12</v>
      </c>
      <c r="D29" s="13" t="s">
        <v>32</v>
      </c>
      <c r="E29" s="13" t="s">
        <v>34</v>
      </c>
      <c r="F29" s="13" t="s">
        <v>40</v>
      </c>
      <c r="G29" s="13">
        <v>296</v>
      </c>
      <c r="H29" s="49" t="s">
        <v>0</v>
      </c>
      <c r="I29" s="65">
        <v>208671</v>
      </c>
      <c r="J29" s="65">
        <f t="shared" ref="J29:M29" si="6">J30</f>
        <v>0</v>
      </c>
      <c r="K29" s="65">
        <f t="shared" si="6"/>
        <v>0</v>
      </c>
      <c r="L29" s="65">
        <f t="shared" si="6"/>
        <v>0</v>
      </c>
      <c r="M29" s="65">
        <f t="shared" si="6"/>
        <v>0</v>
      </c>
      <c r="N29" s="65">
        <f>N30</f>
        <v>208671</v>
      </c>
    </row>
    <row r="30" spans="1:14" ht="57.6" customHeight="1">
      <c r="A30" s="7" t="s">
        <v>43</v>
      </c>
      <c r="B30" s="2">
        <v>802</v>
      </c>
      <c r="C30" s="13" t="s">
        <v>12</v>
      </c>
      <c r="D30" s="13" t="s">
        <v>32</v>
      </c>
      <c r="E30" s="13" t="s">
        <v>34</v>
      </c>
      <c r="F30" s="13" t="s">
        <v>40</v>
      </c>
      <c r="G30" s="13">
        <v>296</v>
      </c>
      <c r="H30" s="49" t="s">
        <v>44</v>
      </c>
      <c r="I30" s="65">
        <v>208671</v>
      </c>
      <c r="J30" s="65"/>
      <c r="K30" s="65"/>
      <c r="L30" s="65"/>
      <c r="M30" s="65"/>
      <c r="N30" s="65">
        <f>I30+J30+K30+L30+M30</f>
        <v>208671</v>
      </c>
    </row>
    <row r="31" spans="1:14" ht="14.45" customHeight="1">
      <c r="A31" s="7" t="s">
        <v>45</v>
      </c>
      <c r="B31" s="2">
        <v>802</v>
      </c>
      <c r="C31" s="13" t="s">
        <v>12</v>
      </c>
      <c r="D31" s="13" t="s">
        <v>32</v>
      </c>
      <c r="E31" s="13" t="s">
        <v>34</v>
      </c>
      <c r="F31" s="13" t="s">
        <v>40</v>
      </c>
      <c r="G31" s="7" t="s">
        <v>46</v>
      </c>
      <c r="H31" s="49" t="s">
        <v>0</v>
      </c>
      <c r="I31" s="65">
        <v>26827</v>
      </c>
      <c r="J31" s="65">
        <f t="shared" ref="J31:M31" si="7">J32+J33</f>
        <v>0</v>
      </c>
      <c r="K31" s="65">
        <f t="shared" si="7"/>
        <v>0</v>
      </c>
      <c r="L31" s="65">
        <f t="shared" si="7"/>
        <v>0</v>
      </c>
      <c r="M31" s="65">
        <f t="shared" si="7"/>
        <v>0</v>
      </c>
      <c r="N31" s="65">
        <f>N32+N33</f>
        <v>26827</v>
      </c>
    </row>
    <row r="32" spans="1:14" ht="14.45" customHeight="1">
      <c r="A32" s="7" t="s">
        <v>47</v>
      </c>
      <c r="B32" s="2">
        <v>802</v>
      </c>
      <c r="C32" s="13" t="s">
        <v>12</v>
      </c>
      <c r="D32" s="13" t="s">
        <v>32</v>
      </c>
      <c r="E32" s="13" t="s">
        <v>34</v>
      </c>
      <c r="F32" s="13" t="s">
        <v>40</v>
      </c>
      <c r="G32" s="7" t="s">
        <v>46</v>
      </c>
      <c r="H32" s="49" t="s">
        <v>48</v>
      </c>
      <c r="I32" s="65">
        <v>24000</v>
      </c>
      <c r="J32" s="65"/>
      <c r="K32" s="65"/>
      <c r="L32" s="65"/>
      <c r="M32" s="65"/>
      <c r="N32" s="65">
        <f>I32+J32+K32+L32+M32</f>
        <v>24000</v>
      </c>
    </row>
    <row r="33" spans="1:14" ht="14.45" customHeight="1">
      <c r="A33" s="17" t="s">
        <v>82</v>
      </c>
      <c r="B33" s="2">
        <v>802</v>
      </c>
      <c r="C33" s="13" t="s">
        <v>12</v>
      </c>
      <c r="D33" s="13" t="s">
        <v>32</v>
      </c>
      <c r="E33" s="13" t="s">
        <v>34</v>
      </c>
      <c r="F33" s="13" t="s">
        <v>40</v>
      </c>
      <c r="G33" s="7" t="s">
        <v>46</v>
      </c>
      <c r="H33" s="49">
        <v>1123</v>
      </c>
      <c r="I33" s="65">
        <v>2827</v>
      </c>
      <c r="J33" s="65"/>
      <c r="K33" s="65"/>
      <c r="L33" s="65"/>
      <c r="M33" s="65"/>
      <c r="N33" s="65">
        <f>I33+J33+K33+L33+M33</f>
        <v>2827</v>
      </c>
    </row>
    <row r="34" spans="1:14" ht="86.85" customHeight="1">
      <c r="A34" s="8" t="s">
        <v>49</v>
      </c>
      <c r="B34" s="2">
        <v>802</v>
      </c>
      <c r="C34" s="6" t="s">
        <v>12</v>
      </c>
      <c r="D34" s="6" t="s">
        <v>50</v>
      </c>
      <c r="E34" s="6" t="s">
        <v>0</v>
      </c>
      <c r="F34" s="6" t="s">
        <v>0</v>
      </c>
      <c r="G34" s="6" t="s">
        <v>0</v>
      </c>
      <c r="H34" s="51" t="s">
        <v>0</v>
      </c>
      <c r="I34" s="63">
        <v>89491781</v>
      </c>
      <c r="J34" s="63">
        <f t="shared" ref="J34:M34" si="8">J35+J43</f>
        <v>0</v>
      </c>
      <c r="K34" s="63">
        <f t="shared" si="8"/>
        <v>0</v>
      </c>
      <c r="L34" s="63">
        <f t="shared" si="8"/>
        <v>0</v>
      </c>
      <c r="M34" s="63">
        <f t="shared" si="8"/>
        <v>0</v>
      </c>
      <c r="N34" s="63">
        <f>N35+N43</f>
        <v>89491781</v>
      </c>
    </row>
    <row r="35" spans="1:14" ht="43.35" customHeight="1">
      <c r="A35" s="10" t="s">
        <v>51</v>
      </c>
      <c r="B35" s="2">
        <v>802</v>
      </c>
      <c r="C35" s="6" t="s">
        <v>12</v>
      </c>
      <c r="D35" s="6" t="s">
        <v>50</v>
      </c>
      <c r="E35" s="6" t="s">
        <v>339</v>
      </c>
      <c r="F35" s="6" t="s">
        <v>0</v>
      </c>
      <c r="G35" s="6" t="s">
        <v>0</v>
      </c>
      <c r="H35" s="51" t="s">
        <v>0</v>
      </c>
      <c r="I35" s="63">
        <v>222500</v>
      </c>
      <c r="J35" s="63">
        <f t="shared" ref="J35:N41" si="9">J36</f>
        <v>0</v>
      </c>
      <c r="K35" s="63">
        <f t="shared" si="9"/>
        <v>0</v>
      </c>
      <c r="L35" s="63">
        <f t="shared" si="9"/>
        <v>0</v>
      </c>
      <c r="M35" s="63">
        <f t="shared" si="9"/>
        <v>0</v>
      </c>
      <c r="N35" s="63">
        <f t="shared" si="9"/>
        <v>222500</v>
      </c>
    </row>
    <row r="36" spans="1:14" ht="28.9" customHeight="1">
      <c r="A36" s="10" t="s">
        <v>52</v>
      </c>
      <c r="B36" s="2">
        <v>802</v>
      </c>
      <c r="C36" s="6" t="s">
        <v>12</v>
      </c>
      <c r="D36" s="6" t="s">
        <v>50</v>
      </c>
      <c r="E36" s="6" t="s">
        <v>339</v>
      </c>
      <c r="F36" s="6" t="s">
        <v>0</v>
      </c>
      <c r="G36" s="6" t="s">
        <v>0</v>
      </c>
      <c r="H36" s="51" t="s">
        <v>0</v>
      </c>
      <c r="I36" s="63">
        <v>222500</v>
      </c>
      <c r="J36" s="63">
        <f t="shared" si="9"/>
        <v>0</v>
      </c>
      <c r="K36" s="63">
        <f t="shared" si="9"/>
        <v>0</v>
      </c>
      <c r="L36" s="63">
        <f t="shared" si="9"/>
        <v>0</v>
      </c>
      <c r="M36" s="63">
        <f t="shared" si="9"/>
        <v>0</v>
      </c>
      <c r="N36" s="63">
        <f t="shared" si="9"/>
        <v>222500</v>
      </c>
    </row>
    <row r="37" spans="1:14" ht="57.6" customHeight="1">
      <c r="A37" s="11" t="s">
        <v>53</v>
      </c>
      <c r="B37" s="2">
        <v>802</v>
      </c>
      <c r="C37" s="12" t="s">
        <v>12</v>
      </c>
      <c r="D37" s="12" t="s">
        <v>50</v>
      </c>
      <c r="E37" s="27" t="s">
        <v>338</v>
      </c>
      <c r="F37" s="12" t="s">
        <v>0</v>
      </c>
      <c r="G37" s="12" t="s">
        <v>0</v>
      </c>
      <c r="H37" s="52" t="s">
        <v>0</v>
      </c>
      <c r="I37" s="64">
        <v>222500</v>
      </c>
      <c r="J37" s="64">
        <f t="shared" si="9"/>
        <v>0</v>
      </c>
      <c r="K37" s="64">
        <f t="shared" si="9"/>
        <v>0</v>
      </c>
      <c r="L37" s="64">
        <f t="shared" si="9"/>
        <v>0</v>
      </c>
      <c r="M37" s="64">
        <f t="shared" si="9"/>
        <v>0</v>
      </c>
      <c r="N37" s="64">
        <f t="shared" si="9"/>
        <v>222500</v>
      </c>
    </row>
    <row r="38" spans="1:14" ht="43.35" customHeight="1">
      <c r="A38" s="10" t="s">
        <v>35</v>
      </c>
      <c r="B38" s="2">
        <v>802</v>
      </c>
      <c r="C38" s="6" t="s">
        <v>12</v>
      </c>
      <c r="D38" s="6" t="s">
        <v>50</v>
      </c>
      <c r="E38" s="27" t="s">
        <v>338</v>
      </c>
      <c r="F38" s="6" t="s">
        <v>36</v>
      </c>
      <c r="G38" s="6" t="s">
        <v>0</v>
      </c>
      <c r="H38" s="51" t="s">
        <v>0</v>
      </c>
      <c r="I38" s="63">
        <v>222500</v>
      </c>
      <c r="J38" s="63">
        <f t="shared" si="9"/>
        <v>0</v>
      </c>
      <c r="K38" s="63">
        <f t="shared" si="9"/>
        <v>0</v>
      </c>
      <c r="L38" s="63">
        <f t="shared" si="9"/>
        <v>0</v>
      </c>
      <c r="M38" s="63">
        <f t="shared" si="9"/>
        <v>0</v>
      </c>
      <c r="N38" s="63">
        <f t="shared" si="9"/>
        <v>222500</v>
      </c>
    </row>
    <row r="39" spans="1:14" ht="43.35" customHeight="1">
      <c r="A39" s="10" t="s">
        <v>37</v>
      </c>
      <c r="B39" s="2">
        <v>802</v>
      </c>
      <c r="C39" s="6" t="s">
        <v>12</v>
      </c>
      <c r="D39" s="6" t="s">
        <v>50</v>
      </c>
      <c r="E39" s="27" t="s">
        <v>338</v>
      </c>
      <c r="F39" s="6" t="s">
        <v>38</v>
      </c>
      <c r="G39" s="6" t="s">
        <v>0</v>
      </c>
      <c r="H39" s="51" t="s">
        <v>0</v>
      </c>
      <c r="I39" s="63">
        <v>222500</v>
      </c>
      <c r="J39" s="63">
        <f t="shared" si="9"/>
        <v>0</v>
      </c>
      <c r="K39" s="63">
        <f t="shared" si="9"/>
        <v>0</v>
      </c>
      <c r="L39" s="63">
        <f t="shared" si="9"/>
        <v>0</v>
      </c>
      <c r="M39" s="63">
        <f t="shared" si="9"/>
        <v>0</v>
      </c>
      <c r="N39" s="63">
        <f t="shared" si="9"/>
        <v>222500</v>
      </c>
    </row>
    <row r="40" spans="1:14" ht="43.35" customHeight="1">
      <c r="A40" s="5" t="s">
        <v>39</v>
      </c>
      <c r="B40" s="2">
        <v>802</v>
      </c>
      <c r="C40" s="6" t="s">
        <v>12</v>
      </c>
      <c r="D40" s="6" t="s">
        <v>50</v>
      </c>
      <c r="E40" s="27" t="s">
        <v>338</v>
      </c>
      <c r="F40" s="6" t="s">
        <v>40</v>
      </c>
      <c r="G40" s="6" t="s">
        <v>0</v>
      </c>
      <c r="H40" s="51" t="s">
        <v>0</v>
      </c>
      <c r="I40" s="63">
        <v>222500</v>
      </c>
      <c r="J40" s="63">
        <f t="shared" si="9"/>
        <v>0</v>
      </c>
      <c r="K40" s="63">
        <f t="shared" si="9"/>
        <v>0</v>
      </c>
      <c r="L40" s="63">
        <f t="shared" si="9"/>
        <v>0</v>
      </c>
      <c r="M40" s="63">
        <f t="shared" si="9"/>
        <v>0</v>
      </c>
      <c r="N40" s="63">
        <f t="shared" si="9"/>
        <v>222500</v>
      </c>
    </row>
    <row r="41" spans="1:14" ht="14.45" customHeight="1">
      <c r="A41" s="7" t="s">
        <v>54</v>
      </c>
      <c r="B41" s="2">
        <v>802</v>
      </c>
      <c r="C41" s="13" t="s">
        <v>12</v>
      </c>
      <c r="D41" s="13" t="s">
        <v>50</v>
      </c>
      <c r="E41" s="27" t="s">
        <v>338</v>
      </c>
      <c r="F41" s="13" t="s">
        <v>40</v>
      </c>
      <c r="G41" s="7" t="s">
        <v>55</v>
      </c>
      <c r="H41" s="49" t="s">
        <v>0</v>
      </c>
      <c r="I41" s="65">
        <v>222500</v>
      </c>
      <c r="J41" s="65">
        <f t="shared" si="9"/>
        <v>0</v>
      </c>
      <c r="K41" s="65">
        <f t="shared" si="9"/>
        <v>0</v>
      </c>
      <c r="L41" s="65">
        <f t="shared" si="9"/>
        <v>0</v>
      </c>
      <c r="M41" s="65">
        <f t="shared" si="9"/>
        <v>0</v>
      </c>
      <c r="N41" s="65">
        <f t="shared" si="9"/>
        <v>222500</v>
      </c>
    </row>
    <row r="42" spans="1:14" ht="58.5" customHeight="1">
      <c r="A42" s="7" t="s">
        <v>56</v>
      </c>
      <c r="B42" s="2">
        <v>802</v>
      </c>
      <c r="C42" s="13" t="s">
        <v>12</v>
      </c>
      <c r="D42" s="13" t="s">
        <v>50</v>
      </c>
      <c r="E42" s="27" t="s">
        <v>338</v>
      </c>
      <c r="F42" s="13" t="s">
        <v>40</v>
      </c>
      <c r="G42" s="7" t="s">
        <v>55</v>
      </c>
      <c r="H42" s="49" t="s">
        <v>57</v>
      </c>
      <c r="I42" s="65">
        <v>222500</v>
      </c>
      <c r="J42" s="65"/>
      <c r="K42" s="65"/>
      <c r="L42" s="65"/>
      <c r="M42" s="65"/>
      <c r="N42" s="65">
        <f>I42+J42+K42+L42+M42</f>
        <v>222500</v>
      </c>
    </row>
    <row r="43" spans="1:14" ht="14.45" customHeight="1">
      <c r="A43" s="10" t="s">
        <v>15</v>
      </c>
      <c r="B43" s="2">
        <v>802</v>
      </c>
      <c r="C43" s="6" t="s">
        <v>12</v>
      </c>
      <c r="D43" s="6" t="s">
        <v>50</v>
      </c>
      <c r="E43" s="6" t="s">
        <v>16</v>
      </c>
      <c r="F43" s="6" t="s">
        <v>0</v>
      </c>
      <c r="G43" s="6" t="s">
        <v>0</v>
      </c>
      <c r="H43" s="51" t="s">
        <v>0</v>
      </c>
      <c r="I43" s="63">
        <v>89269281</v>
      </c>
      <c r="J43" s="63">
        <f t="shared" ref="J43:N44" si="10">J44</f>
        <v>0</v>
      </c>
      <c r="K43" s="63">
        <f t="shared" si="10"/>
        <v>0</v>
      </c>
      <c r="L43" s="63">
        <f t="shared" si="10"/>
        <v>0</v>
      </c>
      <c r="M43" s="63">
        <f t="shared" si="10"/>
        <v>0</v>
      </c>
      <c r="N43" s="63">
        <f t="shared" si="10"/>
        <v>89269281</v>
      </c>
    </row>
    <row r="44" spans="1:14" ht="86.85" customHeight="1">
      <c r="A44" s="10" t="s">
        <v>17</v>
      </c>
      <c r="B44" s="2">
        <v>802</v>
      </c>
      <c r="C44" s="6" t="s">
        <v>12</v>
      </c>
      <c r="D44" s="6" t="s">
        <v>50</v>
      </c>
      <c r="E44" s="6" t="s">
        <v>18</v>
      </c>
      <c r="F44" s="6" t="s">
        <v>0</v>
      </c>
      <c r="G44" s="6" t="s">
        <v>0</v>
      </c>
      <c r="H44" s="51" t="s">
        <v>0</v>
      </c>
      <c r="I44" s="63">
        <v>89269281</v>
      </c>
      <c r="J44" s="63">
        <f t="shared" si="10"/>
        <v>0</v>
      </c>
      <c r="K44" s="63">
        <f t="shared" si="10"/>
        <v>0</v>
      </c>
      <c r="L44" s="63">
        <f t="shared" si="10"/>
        <v>0</v>
      </c>
      <c r="M44" s="63">
        <f t="shared" si="10"/>
        <v>0</v>
      </c>
      <c r="N44" s="63">
        <f t="shared" si="10"/>
        <v>89269281</v>
      </c>
    </row>
    <row r="45" spans="1:14" ht="28.9" customHeight="1">
      <c r="A45" s="11" t="s">
        <v>33</v>
      </c>
      <c r="B45" s="2">
        <v>802</v>
      </c>
      <c r="C45" s="12" t="s">
        <v>12</v>
      </c>
      <c r="D45" s="12" t="s">
        <v>50</v>
      </c>
      <c r="E45" s="12" t="s">
        <v>34</v>
      </c>
      <c r="F45" s="12" t="s">
        <v>0</v>
      </c>
      <c r="G45" s="12" t="s">
        <v>0</v>
      </c>
      <c r="H45" s="52" t="s">
        <v>0</v>
      </c>
      <c r="I45" s="64">
        <v>89269281</v>
      </c>
      <c r="J45" s="64">
        <f t="shared" ref="J45:M45" si="11">J46+J57+J97</f>
        <v>0</v>
      </c>
      <c r="K45" s="64">
        <f>K46+K57+K97</f>
        <v>0</v>
      </c>
      <c r="L45" s="64">
        <f t="shared" si="11"/>
        <v>0</v>
      </c>
      <c r="M45" s="64">
        <f t="shared" si="11"/>
        <v>0</v>
      </c>
      <c r="N45" s="64">
        <f>N46+N57+N97</f>
        <v>89269281</v>
      </c>
    </row>
    <row r="46" spans="1:14" ht="100.9" customHeight="1">
      <c r="A46" s="10" t="s">
        <v>21</v>
      </c>
      <c r="B46" s="2">
        <v>802</v>
      </c>
      <c r="C46" s="6" t="s">
        <v>12</v>
      </c>
      <c r="D46" s="6" t="s">
        <v>50</v>
      </c>
      <c r="E46" s="6" t="s">
        <v>34</v>
      </c>
      <c r="F46" s="6" t="s">
        <v>22</v>
      </c>
      <c r="G46" s="6" t="s">
        <v>0</v>
      </c>
      <c r="H46" s="51" t="s">
        <v>0</v>
      </c>
      <c r="I46" s="63">
        <v>78297829</v>
      </c>
      <c r="J46" s="63">
        <f t="shared" ref="J46" si="12">J48</f>
        <v>0</v>
      </c>
      <c r="K46" s="63">
        <f>K48+K47</f>
        <v>0</v>
      </c>
      <c r="L46" s="63">
        <f t="shared" ref="L46:N46" si="13">L48+L47</f>
        <v>0</v>
      </c>
      <c r="M46" s="63">
        <f t="shared" si="13"/>
        <v>0</v>
      </c>
      <c r="N46" s="63">
        <f t="shared" si="13"/>
        <v>78297829</v>
      </c>
    </row>
    <row r="47" spans="1:14" ht="29.25" customHeight="1">
      <c r="A47" s="31"/>
      <c r="B47" s="97">
        <v>802</v>
      </c>
      <c r="C47" s="27" t="s">
        <v>12</v>
      </c>
      <c r="D47" s="27" t="s">
        <v>50</v>
      </c>
      <c r="E47" s="27" t="s">
        <v>34</v>
      </c>
      <c r="F47" s="27">
        <v>112</v>
      </c>
      <c r="G47" s="27">
        <v>212</v>
      </c>
      <c r="H47" s="53">
        <v>1124</v>
      </c>
      <c r="I47" s="66">
        <v>500</v>
      </c>
      <c r="J47" s="66"/>
      <c r="K47" s="66"/>
      <c r="L47" s="66"/>
      <c r="M47" s="66"/>
      <c r="N47" s="66">
        <f>I47+J47+K47+L47+M47</f>
        <v>500</v>
      </c>
    </row>
    <row r="48" spans="1:14" ht="43.35" customHeight="1">
      <c r="A48" s="10" t="s">
        <v>23</v>
      </c>
      <c r="B48" s="2">
        <v>802</v>
      </c>
      <c r="C48" s="6" t="s">
        <v>12</v>
      </c>
      <c r="D48" s="6" t="s">
        <v>50</v>
      </c>
      <c r="E48" s="6" t="s">
        <v>34</v>
      </c>
      <c r="F48" s="6" t="s">
        <v>24</v>
      </c>
      <c r="G48" s="6" t="s">
        <v>0</v>
      </c>
      <c r="H48" s="51" t="s">
        <v>0</v>
      </c>
      <c r="I48" s="63">
        <v>78297329</v>
      </c>
      <c r="J48" s="63">
        <f t="shared" ref="J48:M48" si="14">J49+J52</f>
        <v>0</v>
      </c>
      <c r="K48" s="63">
        <f t="shared" si="14"/>
        <v>0</v>
      </c>
      <c r="L48" s="63">
        <f t="shared" si="14"/>
        <v>0</v>
      </c>
      <c r="M48" s="63">
        <f t="shared" si="14"/>
        <v>0</v>
      </c>
      <c r="N48" s="63">
        <f>N49+N52</f>
        <v>78297329</v>
      </c>
    </row>
    <row r="49" spans="1:14" ht="28.9" customHeight="1">
      <c r="A49" s="5" t="s">
        <v>25</v>
      </c>
      <c r="B49" s="2">
        <v>802</v>
      </c>
      <c r="C49" s="6" t="s">
        <v>12</v>
      </c>
      <c r="D49" s="6" t="s">
        <v>50</v>
      </c>
      <c r="E49" s="6" t="s">
        <v>34</v>
      </c>
      <c r="F49" s="6" t="s">
        <v>26</v>
      </c>
      <c r="G49" s="6" t="s">
        <v>0</v>
      </c>
      <c r="H49" s="51" t="s">
        <v>0</v>
      </c>
      <c r="I49" s="63">
        <v>74555622</v>
      </c>
      <c r="J49" s="63">
        <f t="shared" ref="J49:M49" si="15">J50+J51</f>
        <v>0</v>
      </c>
      <c r="K49" s="63">
        <f t="shared" si="15"/>
        <v>0</v>
      </c>
      <c r="L49" s="63">
        <f t="shared" si="15"/>
        <v>0</v>
      </c>
      <c r="M49" s="63">
        <f t="shared" si="15"/>
        <v>0</v>
      </c>
      <c r="N49" s="63">
        <f>N50+N51</f>
        <v>74555622</v>
      </c>
    </row>
    <row r="50" spans="1:14" ht="14.45" customHeight="1">
      <c r="A50" s="7" t="s">
        <v>27</v>
      </c>
      <c r="B50" s="2">
        <v>802</v>
      </c>
      <c r="C50" s="13" t="s">
        <v>12</v>
      </c>
      <c r="D50" s="13" t="s">
        <v>50</v>
      </c>
      <c r="E50" s="13" t="s">
        <v>34</v>
      </c>
      <c r="F50" s="13" t="s">
        <v>26</v>
      </c>
      <c r="G50" s="7" t="s">
        <v>28</v>
      </c>
      <c r="H50" s="49" t="s">
        <v>0</v>
      </c>
      <c r="I50" s="65">
        <v>56533075</v>
      </c>
      <c r="J50" s="65"/>
      <c r="K50" s="65"/>
      <c r="L50" s="65"/>
      <c r="M50" s="65"/>
      <c r="N50" s="65">
        <f>I50+J50+K50+L50+M50</f>
        <v>56533075</v>
      </c>
    </row>
    <row r="51" spans="1:14" ht="32.25" customHeight="1">
      <c r="A51" s="7" t="s">
        <v>29</v>
      </c>
      <c r="B51" s="2">
        <v>802</v>
      </c>
      <c r="C51" s="13" t="s">
        <v>12</v>
      </c>
      <c r="D51" s="13" t="s">
        <v>50</v>
      </c>
      <c r="E51" s="13" t="s">
        <v>34</v>
      </c>
      <c r="F51" s="13" t="s">
        <v>26</v>
      </c>
      <c r="G51" s="7" t="s">
        <v>30</v>
      </c>
      <c r="H51" s="49" t="s">
        <v>0</v>
      </c>
      <c r="I51" s="65">
        <v>18022547</v>
      </c>
      <c r="J51" s="65"/>
      <c r="K51" s="65"/>
      <c r="L51" s="65"/>
      <c r="M51" s="65"/>
      <c r="N51" s="65">
        <f>I51+J51+K51+L51+M51</f>
        <v>18022547</v>
      </c>
    </row>
    <row r="52" spans="1:14" ht="57.6" customHeight="1">
      <c r="A52" s="5" t="s">
        <v>58</v>
      </c>
      <c r="B52" s="2">
        <v>802</v>
      </c>
      <c r="C52" s="6" t="s">
        <v>12</v>
      </c>
      <c r="D52" s="6" t="s">
        <v>50</v>
      </c>
      <c r="E52" s="6" t="s">
        <v>34</v>
      </c>
      <c r="F52" s="6" t="s">
        <v>59</v>
      </c>
      <c r="G52" s="6" t="s">
        <v>0</v>
      </c>
      <c r="H52" s="51" t="s">
        <v>0</v>
      </c>
      <c r="I52" s="63">
        <v>3741707</v>
      </c>
      <c r="J52" s="63">
        <f t="shared" ref="J52:M52" si="16">J53</f>
        <v>0</v>
      </c>
      <c r="K52" s="63">
        <f t="shared" si="16"/>
        <v>0</v>
      </c>
      <c r="L52" s="63">
        <f t="shared" si="16"/>
        <v>0</v>
      </c>
      <c r="M52" s="63">
        <f t="shared" si="16"/>
        <v>0</v>
      </c>
      <c r="N52" s="63">
        <f>N53</f>
        <v>3741707</v>
      </c>
    </row>
    <row r="53" spans="1:14" ht="14.45" customHeight="1">
      <c r="A53" s="7" t="s">
        <v>60</v>
      </c>
      <c r="B53" s="2">
        <v>802</v>
      </c>
      <c r="C53" s="13" t="s">
        <v>12</v>
      </c>
      <c r="D53" s="13" t="s">
        <v>50</v>
      </c>
      <c r="E53" s="13" t="s">
        <v>34</v>
      </c>
      <c r="F53" s="13" t="s">
        <v>59</v>
      </c>
      <c r="G53" s="7" t="s">
        <v>61</v>
      </c>
      <c r="H53" s="49" t="s">
        <v>0</v>
      </c>
      <c r="I53" s="65">
        <v>3741707</v>
      </c>
      <c r="J53" s="65">
        <f t="shared" ref="J53:M53" si="17">J54+J55+J56</f>
        <v>0</v>
      </c>
      <c r="K53" s="65">
        <f t="shared" si="17"/>
        <v>0</v>
      </c>
      <c r="L53" s="65">
        <f t="shared" si="17"/>
        <v>0</v>
      </c>
      <c r="M53" s="65">
        <f t="shared" si="17"/>
        <v>0</v>
      </c>
      <c r="N53" s="65">
        <f>N54+N55+N56</f>
        <v>3741707</v>
      </c>
    </row>
    <row r="54" spans="1:14" ht="68.25" customHeight="1">
      <c r="A54" s="7" t="s">
        <v>62</v>
      </c>
      <c r="B54" s="2">
        <v>802</v>
      </c>
      <c r="C54" s="13" t="s">
        <v>12</v>
      </c>
      <c r="D54" s="13" t="s">
        <v>50</v>
      </c>
      <c r="E54" s="13" t="s">
        <v>34</v>
      </c>
      <c r="F54" s="13" t="s">
        <v>59</v>
      </c>
      <c r="G54" s="7" t="s">
        <v>61</v>
      </c>
      <c r="H54" s="49" t="s">
        <v>63</v>
      </c>
      <c r="I54" s="65">
        <v>2450307</v>
      </c>
      <c r="J54" s="65"/>
      <c r="K54" s="65"/>
      <c r="L54" s="65"/>
      <c r="M54" s="65"/>
      <c r="N54" s="65">
        <f>I54+J54+K54+L54+M54</f>
        <v>2450307</v>
      </c>
    </row>
    <row r="55" spans="1:14" ht="86.85" customHeight="1">
      <c r="A55" s="7" t="s">
        <v>64</v>
      </c>
      <c r="B55" s="2">
        <v>802</v>
      </c>
      <c r="C55" s="13" t="s">
        <v>12</v>
      </c>
      <c r="D55" s="13" t="s">
        <v>50</v>
      </c>
      <c r="E55" s="13" t="s">
        <v>34</v>
      </c>
      <c r="F55" s="13" t="s">
        <v>59</v>
      </c>
      <c r="G55" s="7" t="s">
        <v>61</v>
      </c>
      <c r="H55" s="49" t="s">
        <v>65</v>
      </c>
      <c r="I55" s="65">
        <v>791900</v>
      </c>
      <c r="J55" s="65"/>
      <c r="K55" s="65"/>
      <c r="L55" s="65"/>
      <c r="M55" s="65"/>
      <c r="N55" s="65">
        <f>I55+J55+K55+L55+M55</f>
        <v>791900</v>
      </c>
    </row>
    <row r="56" spans="1:14" ht="14.45" customHeight="1">
      <c r="A56" s="7" t="s">
        <v>66</v>
      </c>
      <c r="B56" s="2">
        <v>802</v>
      </c>
      <c r="C56" s="13" t="s">
        <v>12</v>
      </c>
      <c r="D56" s="13" t="s">
        <v>50</v>
      </c>
      <c r="E56" s="13" t="s">
        <v>34</v>
      </c>
      <c r="F56" s="13" t="s">
        <v>59</v>
      </c>
      <c r="G56" s="7" t="s">
        <v>61</v>
      </c>
      <c r="H56" s="49" t="s">
        <v>67</v>
      </c>
      <c r="I56" s="65">
        <v>499500</v>
      </c>
      <c r="J56" s="65"/>
      <c r="K56" s="65"/>
      <c r="L56" s="65"/>
      <c r="M56" s="65"/>
      <c r="N56" s="65">
        <f>I56+J56+K56+L56+M56</f>
        <v>499500</v>
      </c>
    </row>
    <row r="57" spans="1:14" ht="43.35" customHeight="1">
      <c r="A57" s="10" t="s">
        <v>35</v>
      </c>
      <c r="B57" s="2">
        <v>802</v>
      </c>
      <c r="C57" s="6" t="s">
        <v>12</v>
      </c>
      <c r="D57" s="6" t="s">
        <v>50</v>
      </c>
      <c r="E57" s="6" t="s">
        <v>34</v>
      </c>
      <c r="F57" s="6" t="s">
        <v>36</v>
      </c>
      <c r="G57" s="6" t="s">
        <v>0</v>
      </c>
      <c r="H57" s="51" t="s">
        <v>0</v>
      </c>
      <c r="I57" s="63">
        <v>10106052</v>
      </c>
      <c r="J57" s="63">
        <f t="shared" ref="J57:M57" si="18">J58</f>
        <v>0</v>
      </c>
      <c r="K57" s="63">
        <f t="shared" si="18"/>
        <v>0</v>
      </c>
      <c r="L57" s="63">
        <f t="shared" si="18"/>
        <v>0</v>
      </c>
      <c r="M57" s="63">
        <f t="shared" si="18"/>
        <v>0</v>
      </c>
      <c r="N57" s="63">
        <f>N58</f>
        <v>10106052</v>
      </c>
    </row>
    <row r="58" spans="1:14" ht="43.35" customHeight="1">
      <c r="A58" s="10" t="s">
        <v>37</v>
      </c>
      <c r="B58" s="2">
        <v>802</v>
      </c>
      <c r="C58" s="6" t="s">
        <v>12</v>
      </c>
      <c r="D58" s="6" t="s">
        <v>50</v>
      </c>
      <c r="E58" s="6" t="s">
        <v>34</v>
      </c>
      <c r="F58" s="6" t="s">
        <v>38</v>
      </c>
      <c r="G58" s="6" t="s">
        <v>0</v>
      </c>
      <c r="H58" s="51" t="s">
        <v>0</v>
      </c>
      <c r="I58" s="63">
        <v>10106052</v>
      </c>
      <c r="J58" s="63">
        <f t="shared" ref="J58:M58" si="19">J59+J69</f>
        <v>0</v>
      </c>
      <c r="K58" s="63">
        <f t="shared" si="19"/>
        <v>0</v>
      </c>
      <c r="L58" s="63">
        <f t="shared" si="19"/>
        <v>0</v>
      </c>
      <c r="M58" s="63">
        <f t="shared" si="19"/>
        <v>0</v>
      </c>
      <c r="N58" s="63">
        <f>N59+N69</f>
        <v>10106052</v>
      </c>
    </row>
    <row r="59" spans="1:14" ht="43.35" customHeight="1">
      <c r="A59" s="5" t="s">
        <v>68</v>
      </c>
      <c r="B59" s="2">
        <v>802</v>
      </c>
      <c r="C59" s="6" t="s">
        <v>12</v>
      </c>
      <c r="D59" s="6" t="s">
        <v>50</v>
      </c>
      <c r="E59" s="6" t="s">
        <v>34</v>
      </c>
      <c r="F59" s="6" t="s">
        <v>69</v>
      </c>
      <c r="G59" s="6" t="s">
        <v>0</v>
      </c>
      <c r="H59" s="51" t="s">
        <v>0</v>
      </c>
      <c r="I59" s="63">
        <v>2730090.6</v>
      </c>
      <c r="J59" s="63">
        <f t="shared" ref="J59:M59" si="20">J60+J61+J63+J65+J67</f>
        <v>0</v>
      </c>
      <c r="K59" s="63">
        <f t="shared" si="20"/>
        <v>0</v>
      </c>
      <c r="L59" s="63">
        <f t="shared" si="20"/>
        <v>0</v>
      </c>
      <c r="M59" s="63">
        <f t="shared" si="20"/>
        <v>0</v>
      </c>
      <c r="N59" s="63">
        <f>N60+N61+N63+N65+N67</f>
        <v>2730090.6</v>
      </c>
    </row>
    <row r="60" spans="1:14" ht="14.45" customHeight="1">
      <c r="A60" s="7" t="s">
        <v>70</v>
      </c>
      <c r="B60" s="2">
        <v>802</v>
      </c>
      <c r="C60" s="13" t="s">
        <v>12</v>
      </c>
      <c r="D60" s="13" t="s">
        <v>50</v>
      </c>
      <c r="E60" s="13" t="s">
        <v>34</v>
      </c>
      <c r="F60" s="13" t="s">
        <v>69</v>
      </c>
      <c r="G60" s="7" t="s">
        <v>71</v>
      </c>
      <c r="H60" s="49" t="s">
        <v>0</v>
      </c>
      <c r="I60" s="65">
        <v>839497</v>
      </c>
      <c r="J60" s="65"/>
      <c r="K60" s="65"/>
      <c r="L60" s="65"/>
      <c r="M60" s="65"/>
      <c r="N60" s="65">
        <f>I60+J60+K60+L60+M60</f>
        <v>839497</v>
      </c>
    </row>
    <row r="61" spans="1:14" ht="14.45" customHeight="1">
      <c r="A61" s="7" t="s">
        <v>72</v>
      </c>
      <c r="B61" s="2">
        <v>802</v>
      </c>
      <c r="C61" s="13" t="s">
        <v>12</v>
      </c>
      <c r="D61" s="13" t="s">
        <v>50</v>
      </c>
      <c r="E61" s="13" t="s">
        <v>34</v>
      </c>
      <c r="F61" s="13" t="s">
        <v>69</v>
      </c>
      <c r="G61" s="7" t="s">
        <v>73</v>
      </c>
      <c r="H61" s="49" t="s">
        <v>0</v>
      </c>
      <c r="I61" s="65">
        <v>410000</v>
      </c>
      <c r="J61" s="65">
        <f t="shared" ref="J61:M61" si="21">J62</f>
        <v>0</v>
      </c>
      <c r="K61" s="65">
        <f t="shared" si="21"/>
        <v>0</v>
      </c>
      <c r="L61" s="65">
        <f t="shared" si="21"/>
        <v>0</v>
      </c>
      <c r="M61" s="65">
        <f t="shared" si="21"/>
        <v>0</v>
      </c>
      <c r="N61" s="65">
        <f>N62</f>
        <v>410000</v>
      </c>
    </row>
    <row r="62" spans="1:14" ht="28.9" customHeight="1">
      <c r="A62" s="7" t="s">
        <v>74</v>
      </c>
      <c r="B62" s="2">
        <v>802</v>
      </c>
      <c r="C62" s="13" t="s">
        <v>12</v>
      </c>
      <c r="D62" s="13" t="s">
        <v>50</v>
      </c>
      <c r="E62" s="13" t="s">
        <v>34</v>
      </c>
      <c r="F62" s="13" t="s">
        <v>69</v>
      </c>
      <c r="G62" s="7" t="s">
        <v>73</v>
      </c>
      <c r="H62" s="49" t="s">
        <v>75</v>
      </c>
      <c r="I62" s="65">
        <v>410000</v>
      </c>
      <c r="J62" s="65"/>
      <c r="K62" s="65"/>
      <c r="L62" s="65"/>
      <c r="M62" s="65"/>
      <c r="N62" s="65">
        <f>I62+J62+K62+L62+M62</f>
        <v>410000</v>
      </c>
    </row>
    <row r="63" spans="1:14" ht="14.45" customHeight="1">
      <c r="A63" s="7" t="s">
        <v>54</v>
      </c>
      <c r="B63" s="2">
        <v>802</v>
      </c>
      <c r="C63" s="13" t="s">
        <v>12</v>
      </c>
      <c r="D63" s="13" t="s">
        <v>50</v>
      </c>
      <c r="E63" s="13" t="s">
        <v>34</v>
      </c>
      <c r="F63" s="13" t="s">
        <v>69</v>
      </c>
      <c r="G63" s="7" t="s">
        <v>55</v>
      </c>
      <c r="H63" s="49" t="s">
        <v>0</v>
      </c>
      <c r="I63" s="65">
        <v>870251</v>
      </c>
      <c r="J63" s="65">
        <f t="shared" ref="J63:M63" si="22">J64</f>
        <v>0</v>
      </c>
      <c r="K63" s="65">
        <f t="shared" si="22"/>
        <v>0</v>
      </c>
      <c r="L63" s="65">
        <f t="shared" si="22"/>
        <v>0</v>
      </c>
      <c r="M63" s="65">
        <f t="shared" si="22"/>
        <v>0</v>
      </c>
      <c r="N63" s="65">
        <f>N64</f>
        <v>870251</v>
      </c>
    </row>
    <row r="64" spans="1:14" ht="28.9" customHeight="1">
      <c r="A64" s="7" t="s">
        <v>76</v>
      </c>
      <c r="B64" s="2">
        <v>802</v>
      </c>
      <c r="C64" s="13" t="s">
        <v>12</v>
      </c>
      <c r="D64" s="13" t="s">
        <v>50</v>
      </c>
      <c r="E64" s="13" t="s">
        <v>34</v>
      </c>
      <c r="F64" s="13" t="s">
        <v>69</v>
      </c>
      <c r="G64" s="7" t="s">
        <v>55</v>
      </c>
      <c r="H64" s="49" t="s">
        <v>77</v>
      </c>
      <c r="I64" s="65">
        <v>870251</v>
      </c>
      <c r="J64" s="65"/>
      <c r="K64" s="65"/>
      <c r="L64" s="65"/>
      <c r="M64" s="65"/>
      <c r="N64" s="65">
        <f>I64+J64+K64+L64+M64</f>
        <v>870251</v>
      </c>
    </row>
    <row r="65" spans="1:14" ht="14.45" customHeight="1">
      <c r="A65" s="7" t="s">
        <v>78</v>
      </c>
      <c r="B65" s="2">
        <v>802</v>
      </c>
      <c r="C65" s="13" t="s">
        <v>12</v>
      </c>
      <c r="D65" s="13" t="s">
        <v>50</v>
      </c>
      <c r="E65" s="13" t="s">
        <v>34</v>
      </c>
      <c r="F65" s="13" t="s">
        <v>69</v>
      </c>
      <c r="G65" s="7" t="s">
        <v>79</v>
      </c>
      <c r="H65" s="49" t="s">
        <v>0</v>
      </c>
      <c r="I65" s="65">
        <v>331766.59999999998</v>
      </c>
      <c r="J65" s="65">
        <f t="shared" ref="J65:M65" si="23">J66</f>
        <v>0</v>
      </c>
      <c r="K65" s="65">
        <f t="shared" si="23"/>
        <v>0</v>
      </c>
      <c r="L65" s="65">
        <f t="shared" si="23"/>
        <v>0</v>
      </c>
      <c r="M65" s="65">
        <f t="shared" si="23"/>
        <v>0</v>
      </c>
      <c r="N65" s="65">
        <f>N66</f>
        <v>331766.59999999998</v>
      </c>
    </row>
    <row r="66" spans="1:14" ht="28.9" customHeight="1">
      <c r="A66" s="7" t="s">
        <v>80</v>
      </c>
      <c r="B66" s="2">
        <v>802</v>
      </c>
      <c r="C66" s="13" t="s">
        <v>12</v>
      </c>
      <c r="D66" s="13" t="s">
        <v>50</v>
      </c>
      <c r="E66" s="13" t="s">
        <v>34</v>
      </c>
      <c r="F66" s="13" t="s">
        <v>69</v>
      </c>
      <c r="G66" s="7" t="s">
        <v>79</v>
      </c>
      <c r="H66" s="49" t="s">
        <v>81</v>
      </c>
      <c r="I66" s="72">
        <v>331766.59999999998</v>
      </c>
      <c r="J66" s="72"/>
      <c r="K66" s="72"/>
      <c r="L66" s="72"/>
      <c r="M66" s="72"/>
      <c r="N66" s="72">
        <f>I66+J66+K66+L66+M66</f>
        <v>331766.59999999998</v>
      </c>
    </row>
    <row r="67" spans="1:14" ht="14.45" customHeight="1">
      <c r="A67" s="7" t="s">
        <v>45</v>
      </c>
      <c r="B67" s="2">
        <v>802</v>
      </c>
      <c r="C67" s="13" t="s">
        <v>12</v>
      </c>
      <c r="D67" s="13" t="s">
        <v>50</v>
      </c>
      <c r="E67" s="13" t="s">
        <v>34</v>
      </c>
      <c r="F67" s="13" t="s">
        <v>69</v>
      </c>
      <c r="G67" s="7" t="s">
        <v>46</v>
      </c>
      <c r="H67" s="49" t="s">
        <v>0</v>
      </c>
      <c r="I67" s="65">
        <v>278576</v>
      </c>
      <c r="J67" s="65">
        <f t="shared" ref="J67:M67" si="24">J68</f>
        <v>0</v>
      </c>
      <c r="K67" s="65">
        <f t="shared" si="24"/>
        <v>0</v>
      </c>
      <c r="L67" s="65">
        <f t="shared" si="24"/>
        <v>0</v>
      </c>
      <c r="M67" s="65">
        <f t="shared" si="24"/>
        <v>0</v>
      </c>
      <c r="N67" s="65">
        <f>N68</f>
        <v>278576</v>
      </c>
    </row>
    <row r="68" spans="1:14" ht="28.9" customHeight="1">
      <c r="A68" s="7" t="s">
        <v>82</v>
      </c>
      <c r="B68" s="2">
        <v>802</v>
      </c>
      <c r="C68" s="13" t="s">
        <v>12</v>
      </c>
      <c r="D68" s="13" t="s">
        <v>50</v>
      </c>
      <c r="E68" s="13" t="s">
        <v>34</v>
      </c>
      <c r="F68" s="13" t="s">
        <v>69</v>
      </c>
      <c r="G68" s="7" t="s">
        <v>46</v>
      </c>
      <c r="H68" s="49" t="s">
        <v>83</v>
      </c>
      <c r="I68" s="65">
        <v>278576</v>
      </c>
      <c r="J68" s="65"/>
      <c r="K68" s="65"/>
      <c r="L68" s="65"/>
      <c r="M68" s="65"/>
      <c r="N68" s="65">
        <f>I68+J68+K68+L68+M68</f>
        <v>278576</v>
      </c>
    </row>
    <row r="69" spans="1:14" ht="43.35" customHeight="1">
      <c r="A69" s="5" t="s">
        <v>39</v>
      </c>
      <c r="B69" s="2">
        <v>802</v>
      </c>
      <c r="C69" s="6" t="s">
        <v>12</v>
      </c>
      <c r="D69" s="6" t="s">
        <v>50</v>
      </c>
      <c r="E69" s="6" t="s">
        <v>34</v>
      </c>
      <c r="F69" s="6" t="s">
        <v>40</v>
      </c>
      <c r="G69" s="6" t="s">
        <v>0</v>
      </c>
      <c r="H69" s="51" t="s">
        <v>0</v>
      </c>
      <c r="I69" s="63">
        <v>7375961.4000000004</v>
      </c>
      <c r="J69" s="63">
        <f t="shared" ref="J69:M69" si="25">J70+J71+J74+J79+J83+J88+J90+J92</f>
        <v>0</v>
      </c>
      <c r="K69" s="63">
        <f t="shared" si="25"/>
        <v>0</v>
      </c>
      <c r="L69" s="63">
        <f t="shared" si="25"/>
        <v>0</v>
      </c>
      <c r="M69" s="63">
        <f t="shared" si="25"/>
        <v>0</v>
      </c>
      <c r="N69" s="63">
        <f>N70+N71+N74+N79+N83+N88+N90+N92</f>
        <v>7375961.4000000004</v>
      </c>
    </row>
    <row r="70" spans="1:14" ht="14.45" customHeight="1">
      <c r="A70" s="7" t="s">
        <v>70</v>
      </c>
      <c r="B70" s="2">
        <v>802</v>
      </c>
      <c r="C70" s="13" t="s">
        <v>12</v>
      </c>
      <c r="D70" s="13" t="s">
        <v>50</v>
      </c>
      <c r="E70" s="13" t="s">
        <v>34</v>
      </c>
      <c r="F70" s="13" t="s">
        <v>40</v>
      </c>
      <c r="G70" s="7" t="s">
        <v>71</v>
      </c>
      <c r="H70" s="49" t="s">
        <v>0</v>
      </c>
      <c r="I70" s="65">
        <v>120000</v>
      </c>
      <c r="J70" s="65"/>
      <c r="K70" s="65"/>
      <c r="L70" s="65"/>
      <c r="M70" s="65"/>
      <c r="N70" s="65">
        <f>I70+J70+K70+L70+M70</f>
        <v>120000</v>
      </c>
    </row>
    <row r="71" spans="1:14" ht="14.45" customHeight="1">
      <c r="A71" s="7" t="s">
        <v>84</v>
      </c>
      <c r="B71" s="2">
        <v>802</v>
      </c>
      <c r="C71" s="13" t="s">
        <v>12</v>
      </c>
      <c r="D71" s="13" t="s">
        <v>50</v>
      </c>
      <c r="E71" s="13" t="s">
        <v>34</v>
      </c>
      <c r="F71" s="13" t="s">
        <v>40</v>
      </c>
      <c r="G71" s="7" t="s">
        <v>85</v>
      </c>
      <c r="H71" s="49" t="s">
        <v>0</v>
      </c>
      <c r="I71" s="65">
        <v>100000</v>
      </c>
      <c r="J71" s="65">
        <f t="shared" ref="J71:M71" si="26">J72+J73</f>
        <v>0</v>
      </c>
      <c r="K71" s="65">
        <f t="shared" si="26"/>
        <v>0</v>
      </c>
      <c r="L71" s="65">
        <f t="shared" si="26"/>
        <v>0</v>
      </c>
      <c r="M71" s="65">
        <f t="shared" si="26"/>
        <v>0</v>
      </c>
      <c r="N71" s="65">
        <f>N72+N73</f>
        <v>100000</v>
      </c>
    </row>
    <row r="72" spans="1:14" ht="86.85" customHeight="1">
      <c r="A72" s="7" t="s">
        <v>64</v>
      </c>
      <c r="B72" s="2">
        <v>802</v>
      </c>
      <c r="C72" s="13" t="s">
        <v>12</v>
      </c>
      <c r="D72" s="13" t="s">
        <v>50</v>
      </c>
      <c r="E72" s="13" t="s">
        <v>34</v>
      </c>
      <c r="F72" s="13" t="s">
        <v>40</v>
      </c>
      <c r="G72" s="7" t="s">
        <v>85</v>
      </c>
      <c r="H72" s="49" t="s">
        <v>65</v>
      </c>
      <c r="I72" s="65">
        <v>0</v>
      </c>
      <c r="J72" s="65"/>
      <c r="K72" s="65"/>
      <c r="L72" s="65"/>
      <c r="M72" s="65">
        <v>0</v>
      </c>
      <c r="N72" s="65">
        <f>I72+J72+K72+L72+M72</f>
        <v>0</v>
      </c>
    </row>
    <row r="73" spans="1:14" ht="28.9" customHeight="1">
      <c r="A73" s="7" t="s">
        <v>86</v>
      </c>
      <c r="B73" s="2">
        <v>802</v>
      </c>
      <c r="C73" s="13" t="s">
        <v>12</v>
      </c>
      <c r="D73" s="13" t="s">
        <v>50</v>
      </c>
      <c r="E73" s="13" t="s">
        <v>34</v>
      </c>
      <c r="F73" s="13" t="s">
        <v>40</v>
      </c>
      <c r="G73" s="7" t="s">
        <v>85</v>
      </c>
      <c r="H73" s="49" t="s">
        <v>87</v>
      </c>
      <c r="I73" s="65">
        <v>100000</v>
      </c>
      <c r="J73" s="65"/>
      <c r="K73" s="65"/>
      <c r="L73" s="65"/>
      <c r="M73" s="65"/>
      <c r="N73" s="65">
        <f>I73+J73+K73+L73+M73</f>
        <v>100000</v>
      </c>
    </row>
    <row r="74" spans="1:14" ht="14.45" customHeight="1">
      <c r="A74" s="7" t="s">
        <v>88</v>
      </c>
      <c r="B74" s="2">
        <v>802</v>
      </c>
      <c r="C74" s="13" t="s">
        <v>12</v>
      </c>
      <c r="D74" s="13" t="s">
        <v>50</v>
      </c>
      <c r="E74" s="13" t="s">
        <v>34</v>
      </c>
      <c r="F74" s="13" t="s">
        <v>40</v>
      </c>
      <c r="G74" s="7" t="s">
        <v>89</v>
      </c>
      <c r="H74" s="49" t="s">
        <v>0</v>
      </c>
      <c r="I74" s="65">
        <v>1820570.56</v>
      </c>
      <c r="J74" s="65">
        <f t="shared" ref="J74:M74" si="27">J75+J76+J77+J78</f>
        <v>0</v>
      </c>
      <c r="K74" s="65">
        <f t="shared" si="27"/>
        <v>0</v>
      </c>
      <c r="L74" s="65">
        <f t="shared" si="27"/>
        <v>0</v>
      </c>
      <c r="M74" s="65">
        <f t="shared" si="27"/>
        <v>0</v>
      </c>
      <c r="N74" s="65">
        <f>N75+N76+N77+N78</f>
        <v>1820570.56</v>
      </c>
    </row>
    <row r="75" spans="1:14" ht="57" customHeight="1">
      <c r="A75" s="7" t="s">
        <v>90</v>
      </c>
      <c r="B75" s="2">
        <v>802</v>
      </c>
      <c r="C75" s="13" t="s">
        <v>12</v>
      </c>
      <c r="D75" s="13" t="s">
        <v>50</v>
      </c>
      <c r="E75" s="13" t="s">
        <v>34</v>
      </c>
      <c r="F75" s="13" t="s">
        <v>40</v>
      </c>
      <c r="G75" s="7" t="s">
        <v>89</v>
      </c>
      <c r="H75" s="49" t="s">
        <v>91</v>
      </c>
      <c r="I75" s="65">
        <v>1192871.52</v>
      </c>
      <c r="J75" s="65"/>
      <c r="K75" s="65"/>
      <c r="L75" s="65"/>
      <c r="M75" s="65"/>
      <c r="N75" s="65">
        <f>I75+J75+K75+L75+M75</f>
        <v>1192871.52</v>
      </c>
    </row>
    <row r="76" spans="1:14" ht="28.9" customHeight="1">
      <c r="A76" s="7" t="s">
        <v>92</v>
      </c>
      <c r="B76" s="2">
        <v>802</v>
      </c>
      <c r="C76" s="13" t="s">
        <v>12</v>
      </c>
      <c r="D76" s="13" t="s">
        <v>50</v>
      </c>
      <c r="E76" s="13" t="s">
        <v>34</v>
      </c>
      <c r="F76" s="13" t="s">
        <v>40</v>
      </c>
      <c r="G76" s="7" t="s">
        <v>89</v>
      </c>
      <c r="H76" s="49" t="s">
        <v>93</v>
      </c>
      <c r="I76" s="65">
        <v>345986.02</v>
      </c>
      <c r="J76" s="65"/>
      <c r="K76" s="65"/>
      <c r="L76" s="65"/>
      <c r="M76" s="65"/>
      <c r="N76" s="65">
        <f>I76+J76+K76+L76+M76</f>
        <v>345986.02</v>
      </c>
    </row>
    <row r="77" spans="1:14" ht="28.9" customHeight="1">
      <c r="A77" s="7" t="s">
        <v>94</v>
      </c>
      <c r="B77" s="2">
        <v>802</v>
      </c>
      <c r="C77" s="13" t="s">
        <v>12</v>
      </c>
      <c r="D77" s="13" t="s">
        <v>50</v>
      </c>
      <c r="E77" s="13" t="s">
        <v>34</v>
      </c>
      <c r="F77" s="13" t="s">
        <v>40</v>
      </c>
      <c r="G77" s="7" t="s">
        <v>89</v>
      </c>
      <c r="H77" s="49" t="s">
        <v>95</v>
      </c>
      <c r="I77" s="65">
        <v>241063</v>
      </c>
      <c r="J77" s="65"/>
      <c r="K77" s="65"/>
      <c r="L77" s="65"/>
      <c r="M77" s="65"/>
      <c r="N77" s="65">
        <f>I77+J77+K77+L77+M77</f>
        <v>241063</v>
      </c>
    </row>
    <row r="78" spans="1:14" ht="28.9" customHeight="1">
      <c r="A78" s="7" t="s">
        <v>96</v>
      </c>
      <c r="B78" s="2">
        <v>802</v>
      </c>
      <c r="C78" s="13" t="s">
        <v>12</v>
      </c>
      <c r="D78" s="13" t="s">
        <v>50</v>
      </c>
      <c r="E78" s="13" t="s">
        <v>34</v>
      </c>
      <c r="F78" s="13" t="s">
        <v>40</v>
      </c>
      <c r="G78" s="7" t="s">
        <v>89</v>
      </c>
      <c r="H78" s="49" t="s">
        <v>97</v>
      </c>
      <c r="I78" s="65">
        <v>40650.019999999997</v>
      </c>
      <c r="J78" s="65"/>
      <c r="K78" s="65"/>
      <c r="L78" s="65"/>
      <c r="M78" s="65"/>
      <c r="N78" s="65">
        <f>I78+J78+K78+L78+M78</f>
        <v>40650.019999999997</v>
      </c>
    </row>
    <row r="79" spans="1:14" ht="14.45" customHeight="1">
      <c r="A79" s="7" t="s">
        <v>72</v>
      </c>
      <c r="B79" s="2">
        <v>802</v>
      </c>
      <c r="C79" s="13" t="s">
        <v>12</v>
      </c>
      <c r="D79" s="13" t="s">
        <v>50</v>
      </c>
      <c r="E79" s="13" t="s">
        <v>34</v>
      </c>
      <c r="F79" s="13" t="s">
        <v>40</v>
      </c>
      <c r="G79" s="7" t="s">
        <v>73</v>
      </c>
      <c r="H79" s="49" t="s">
        <v>0</v>
      </c>
      <c r="I79" s="65">
        <v>985323.22</v>
      </c>
      <c r="J79" s="65">
        <f t="shared" ref="J79" si="28">J81+J82</f>
        <v>0</v>
      </c>
      <c r="K79" s="65">
        <f>K81+K82+K80</f>
        <v>0</v>
      </c>
      <c r="L79" s="65">
        <f t="shared" ref="L79:N79" si="29">L81+L82+L80</f>
        <v>0</v>
      </c>
      <c r="M79" s="65">
        <f t="shared" si="29"/>
        <v>0</v>
      </c>
      <c r="N79" s="65">
        <f t="shared" si="29"/>
        <v>985323.22</v>
      </c>
    </row>
    <row r="80" spans="1:14" ht="14.45" customHeight="1">
      <c r="A80" s="34" t="s">
        <v>386</v>
      </c>
      <c r="B80" s="2">
        <v>802</v>
      </c>
      <c r="C80" s="13" t="s">
        <v>12</v>
      </c>
      <c r="D80" s="13" t="s">
        <v>50</v>
      </c>
      <c r="E80" s="13" t="s">
        <v>34</v>
      </c>
      <c r="F80" s="13" t="s">
        <v>40</v>
      </c>
      <c r="G80" s="7">
        <v>225</v>
      </c>
      <c r="H80" s="49">
        <v>1105</v>
      </c>
      <c r="I80" s="65">
        <v>499750</v>
      </c>
      <c r="J80" s="65"/>
      <c r="K80" s="65"/>
      <c r="L80" s="65"/>
      <c r="M80" s="65"/>
      <c r="N80" s="65">
        <f>I80+J80+K80+L80+M80</f>
        <v>499750</v>
      </c>
    </row>
    <row r="81" spans="1:14" ht="28.9" customHeight="1">
      <c r="A81" s="7" t="s">
        <v>98</v>
      </c>
      <c r="B81" s="2">
        <v>802</v>
      </c>
      <c r="C81" s="13" t="s">
        <v>12</v>
      </c>
      <c r="D81" s="13" t="s">
        <v>50</v>
      </c>
      <c r="E81" s="13" t="s">
        <v>34</v>
      </c>
      <c r="F81" s="13" t="s">
        <v>40</v>
      </c>
      <c r="G81" s="7" t="s">
        <v>73</v>
      </c>
      <c r="H81" s="49" t="s">
        <v>99</v>
      </c>
      <c r="I81" s="65">
        <v>192963.22</v>
      </c>
      <c r="J81" s="65"/>
      <c r="K81" s="65"/>
      <c r="L81" s="65"/>
      <c r="M81" s="65"/>
      <c r="N81" s="65">
        <f>I81+J81+K81+L81+M81</f>
        <v>192963.22</v>
      </c>
    </row>
    <row r="82" spans="1:14" ht="28.9" customHeight="1">
      <c r="A82" s="7" t="s">
        <v>74</v>
      </c>
      <c r="B82" s="2">
        <v>802</v>
      </c>
      <c r="C82" s="13" t="s">
        <v>12</v>
      </c>
      <c r="D82" s="13" t="s">
        <v>50</v>
      </c>
      <c r="E82" s="13" t="s">
        <v>34</v>
      </c>
      <c r="F82" s="13" t="s">
        <v>40</v>
      </c>
      <c r="G82" s="7" t="s">
        <v>73</v>
      </c>
      <c r="H82" s="49" t="s">
        <v>75</v>
      </c>
      <c r="I82" s="65">
        <v>292610</v>
      </c>
      <c r="J82" s="65"/>
      <c r="K82" s="65"/>
      <c r="L82" s="65"/>
      <c r="M82" s="65"/>
      <c r="N82" s="65">
        <f>I82+J82+K82+L82+M82</f>
        <v>292610</v>
      </c>
    </row>
    <row r="83" spans="1:14" ht="14.45" customHeight="1">
      <c r="A83" s="7" t="s">
        <v>54</v>
      </c>
      <c r="B83" s="2">
        <v>802</v>
      </c>
      <c r="C83" s="13" t="s">
        <v>12</v>
      </c>
      <c r="D83" s="13" t="s">
        <v>50</v>
      </c>
      <c r="E83" s="13" t="s">
        <v>34</v>
      </c>
      <c r="F83" s="13" t="s">
        <v>40</v>
      </c>
      <c r="G83" s="7" t="s">
        <v>55</v>
      </c>
      <c r="H83" s="49" t="s">
        <v>0</v>
      </c>
      <c r="I83" s="65">
        <v>2018040.88</v>
      </c>
      <c r="J83" s="65">
        <f t="shared" ref="J83:M83" si="30">J84+J85+J86+J87</f>
        <v>0</v>
      </c>
      <c r="K83" s="65">
        <f t="shared" si="30"/>
        <v>0</v>
      </c>
      <c r="L83" s="65">
        <f t="shared" si="30"/>
        <v>0</v>
      </c>
      <c r="M83" s="65">
        <f t="shared" si="30"/>
        <v>0</v>
      </c>
      <c r="N83" s="65">
        <f>N84+N85+N86+N87</f>
        <v>2018040.88</v>
      </c>
    </row>
    <row r="84" spans="1:14" ht="86.85" customHeight="1">
      <c r="A84" s="7" t="s">
        <v>64</v>
      </c>
      <c r="B84" s="2">
        <v>802</v>
      </c>
      <c r="C84" s="13" t="s">
        <v>12</v>
      </c>
      <c r="D84" s="13" t="s">
        <v>50</v>
      </c>
      <c r="E84" s="13" t="s">
        <v>34</v>
      </c>
      <c r="F84" s="13" t="s">
        <v>40</v>
      </c>
      <c r="G84" s="7" t="s">
        <v>55</v>
      </c>
      <c r="H84" s="49" t="s">
        <v>65</v>
      </c>
      <c r="I84" s="65">
        <v>519500</v>
      </c>
      <c r="J84" s="65"/>
      <c r="K84" s="65"/>
      <c r="L84" s="65"/>
      <c r="M84" s="65"/>
      <c r="N84" s="65">
        <f>I84+J84+K84+L84+M84</f>
        <v>519500</v>
      </c>
    </row>
    <row r="85" spans="1:14" ht="14.45" customHeight="1">
      <c r="A85" s="7" t="s">
        <v>100</v>
      </c>
      <c r="B85" s="2">
        <v>802</v>
      </c>
      <c r="C85" s="13" t="s">
        <v>12</v>
      </c>
      <c r="D85" s="13" t="s">
        <v>50</v>
      </c>
      <c r="E85" s="13" t="s">
        <v>34</v>
      </c>
      <c r="F85" s="13" t="s">
        <v>40</v>
      </c>
      <c r="G85" s="7" t="s">
        <v>55</v>
      </c>
      <c r="H85" s="49" t="s">
        <v>101</v>
      </c>
      <c r="I85" s="65">
        <v>15000</v>
      </c>
      <c r="J85" s="65"/>
      <c r="K85" s="65"/>
      <c r="L85" s="65"/>
      <c r="M85" s="65"/>
      <c r="N85" s="65">
        <f>I85+J85+K85+L85+M85</f>
        <v>15000</v>
      </c>
    </row>
    <row r="86" spans="1:14" ht="28.9" customHeight="1">
      <c r="A86" s="7" t="s">
        <v>102</v>
      </c>
      <c r="B86" s="2">
        <v>802</v>
      </c>
      <c r="C86" s="13" t="s">
        <v>12</v>
      </c>
      <c r="D86" s="13" t="s">
        <v>50</v>
      </c>
      <c r="E86" s="13" t="s">
        <v>34</v>
      </c>
      <c r="F86" s="13" t="s">
        <v>40</v>
      </c>
      <c r="G86" s="7" t="s">
        <v>55</v>
      </c>
      <c r="H86" s="49" t="s">
        <v>103</v>
      </c>
      <c r="I86" s="65">
        <v>91158</v>
      </c>
      <c r="J86" s="65"/>
      <c r="K86" s="65"/>
      <c r="L86" s="65"/>
      <c r="M86" s="65"/>
      <c r="N86" s="65">
        <f>I86+J86+K86+L86+M86</f>
        <v>91158</v>
      </c>
    </row>
    <row r="87" spans="1:14" ht="14.45" customHeight="1">
      <c r="A87" s="7" t="s">
        <v>104</v>
      </c>
      <c r="B87" s="2">
        <v>802</v>
      </c>
      <c r="C87" s="13" t="s">
        <v>12</v>
      </c>
      <c r="D87" s="13" t="s">
        <v>50</v>
      </c>
      <c r="E87" s="13" t="s">
        <v>34</v>
      </c>
      <c r="F87" s="13" t="s">
        <v>40</v>
      </c>
      <c r="G87" s="7" t="s">
        <v>55</v>
      </c>
      <c r="H87" s="49" t="s">
        <v>105</v>
      </c>
      <c r="I87" s="72">
        <v>1392382.88</v>
      </c>
      <c r="J87" s="72"/>
      <c r="K87" s="72"/>
      <c r="L87" s="72"/>
      <c r="M87" s="72"/>
      <c r="N87" s="65">
        <f>I87+J87+K87+L87+M87</f>
        <v>1392382.88</v>
      </c>
    </row>
    <row r="88" spans="1:14" ht="14.45" hidden="1" customHeight="1">
      <c r="A88" s="7" t="s">
        <v>41</v>
      </c>
      <c r="B88" s="2">
        <v>802</v>
      </c>
      <c r="C88" s="13" t="s">
        <v>12</v>
      </c>
      <c r="D88" s="13" t="s">
        <v>50</v>
      </c>
      <c r="E88" s="13" t="s">
        <v>34</v>
      </c>
      <c r="F88" s="13" t="s">
        <v>40</v>
      </c>
      <c r="G88" s="7" t="s">
        <v>42</v>
      </c>
      <c r="H88" s="49" t="s">
        <v>0</v>
      </c>
      <c r="I88" s="65">
        <v>0</v>
      </c>
      <c r="J88" s="65"/>
      <c r="K88" s="65"/>
      <c r="L88" s="65"/>
      <c r="M88" s="65">
        <f>M89</f>
        <v>0</v>
      </c>
      <c r="N88" s="65">
        <f>N89</f>
        <v>0</v>
      </c>
    </row>
    <row r="89" spans="1:14" ht="14.45" hidden="1" customHeight="1">
      <c r="A89" s="7" t="s">
        <v>106</v>
      </c>
      <c r="B89" s="2">
        <v>802</v>
      </c>
      <c r="C89" s="13" t="s">
        <v>12</v>
      </c>
      <c r="D89" s="13" t="s">
        <v>50</v>
      </c>
      <c r="E89" s="13" t="s">
        <v>34</v>
      </c>
      <c r="F89" s="13" t="s">
        <v>40</v>
      </c>
      <c r="G89" s="7" t="s">
        <v>42</v>
      </c>
      <c r="H89" s="49" t="s">
        <v>107</v>
      </c>
      <c r="I89" s="65">
        <v>0</v>
      </c>
      <c r="J89" s="65"/>
      <c r="K89" s="65"/>
      <c r="L89" s="65"/>
      <c r="M89" s="65">
        <v>0</v>
      </c>
      <c r="N89" s="65">
        <v>0</v>
      </c>
    </row>
    <row r="90" spans="1:14" ht="14.45" customHeight="1">
      <c r="A90" s="7" t="s">
        <v>78</v>
      </c>
      <c r="B90" s="2">
        <v>802</v>
      </c>
      <c r="C90" s="13" t="s">
        <v>12</v>
      </c>
      <c r="D90" s="13" t="s">
        <v>50</v>
      </c>
      <c r="E90" s="13" t="s">
        <v>34</v>
      </c>
      <c r="F90" s="13" t="s">
        <v>40</v>
      </c>
      <c r="G90" s="7" t="s">
        <v>79</v>
      </c>
      <c r="H90" s="49" t="s">
        <v>0</v>
      </c>
      <c r="I90" s="65">
        <v>534744.4</v>
      </c>
      <c r="J90" s="65">
        <f t="shared" ref="J90:M90" si="31">J91</f>
        <v>0</v>
      </c>
      <c r="K90" s="65">
        <f t="shared" si="31"/>
        <v>0</v>
      </c>
      <c r="L90" s="65">
        <f t="shared" si="31"/>
        <v>0</v>
      </c>
      <c r="M90" s="65">
        <f t="shared" si="31"/>
        <v>0</v>
      </c>
      <c r="N90" s="65">
        <f>N91</f>
        <v>534744.4</v>
      </c>
    </row>
    <row r="91" spans="1:14" ht="28.9" customHeight="1">
      <c r="A91" s="7" t="s">
        <v>80</v>
      </c>
      <c r="B91" s="2">
        <v>802</v>
      </c>
      <c r="C91" s="13" t="s">
        <v>12</v>
      </c>
      <c r="D91" s="13" t="s">
        <v>50</v>
      </c>
      <c r="E91" s="13" t="s">
        <v>34</v>
      </c>
      <c r="F91" s="13" t="s">
        <v>40</v>
      </c>
      <c r="G91" s="7" t="s">
        <v>79</v>
      </c>
      <c r="H91" s="49" t="s">
        <v>81</v>
      </c>
      <c r="I91" s="65">
        <v>534744.4</v>
      </c>
      <c r="J91" s="65"/>
      <c r="K91" s="65"/>
      <c r="L91" s="65"/>
      <c r="M91" s="65"/>
      <c r="N91" s="65">
        <f>I91+J91+K91+L91+M91</f>
        <v>534744.4</v>
      </c>
    </row>
    <row r="92" spans="1:14" ht="14.45" customHeight="1">
      <c r="A92" s="7" t="s">
        <v>45</v>
      </c>
      <c r="B92" s="2">
        <v>802</v>
      </c>
      <c r="C92" s="13" t="s">
        <v>12</v>
      </c>
      <c r="D92" s="13" t="s">
        <v>50</v>
      </c>
      <c r="E92" s="13" t="s">
        <v>34</v>
      </c>
      <c r="F92" s="13" t="s">
        <v>40</v>
      </c>
      <c r="G92" s="7" t="s">
        <v>46</v>
      </c>
      <c r="H92" s="49" t="s">
        <v>0</v>
      </c>
      <c r="I92" s="65">
        <v>1797282.34</v>
      </c>
      <c r="J92" s="65">
        <f>J95+J96+J94</f>
        <v>0</v>
      </c>
      <c r="K92" s="65">
        <f>K95+K96+K94+K93</f>
        <v>0</v>
      </c>
      <c r="L92" s="65">
        <f t="shared" ref="L92:N92" si="32">L95+L96+L94+L93</f>
        <v>0</v>
      </c>
      <c r="M92" s="65">
        <f t="shared" si="32"/>
        <v>0</v>
      </c>
      <c r="N92" s="65">
        <f t="shared" si="32"/>
        <v>1797282.34</v>
      </c>
    </row>
    <row r="93" spans="1:14" ht="36" customHeight="1">
      <c r="A93" s="17" t="s">
        <v>375</v>
      </c>
      <c r="B93" s="2">
        <v>802</v>
      </c>
      <c r="C93" s="13" t="s">
        <v>12</v>
      </c>
      <c r="D93" s="13" t="s">
        <v>50</v>
      </c>
      <c r="E93" s="13" t="s">
        <v>34</v>
      </c>
      <c r="F93" s="13" t="s">
        <v>40</v>
      </c>
      <c r="G93" s="7" t="s">
        <v>46</v>
      </c>
      <c r="H93" s="49">
        <v>1112</v>
      </c>
      <c r="I93" s="65">
        <v>4460</v>
      </c>
      <c r="J93" s="65"/>
      <c r="K93" s="65"/>
      <c r="L93" s="65"/>
      <c r="M93" s="65"/>
      <c r="N93" s="65">
        <f>I93+J93+K93+L93+M93</f>
        <v>4460</v>
      </c>
    </row>
    <row r="94" spans="1:14" ht="30" customHeight="1">
      <c r="A94" s="17" t="s">
        <v>351</v>
      </c>
      <c r="B94" s="2">
        <v>802</v>
      </c>
      <c r="C94" s="13" t="s">
        <v>12</v>
      </c>
      <c r="D94" s="13" t="s">
        <v>50</v>
      </c>
      <c r="E94" s="13" t="s">
        <v>34</v>
      </c>
      <c r="F94" s="13" t="s">
        <v>40</v>
      </c>
      <c r="G94" s="7" t="s">
        <v>46</v>
      </c>
      <c r="H94" s="49">
        <v>1117</v>
      </c>
      <c r="I94" s="65">
        <v>124468.55</v>
      </c>
      <c r="J94" s="65"/>
      <c r="K94" s="65"/>
      <c r="L94" s="65"/>
      <c r="M94" s="65"/>
      <c r="N94" s="65">
        <f>I94+J94+K94+L94+M94</f>
        <v>124468.55</v>
      </c>
    </row>
    <row r="95" spans="1:14" ht="28.9" customHeight="1">
      <c r="A95" s="7" t="s">
        <v>108</v>
      </c>
      <c r="B95" s="2">
        <v>802</v>
      </c>
      <c r="C95" s="13" t="s">
        <v>12</v>
      </c>
      <c r="D95" s="13" t="s">
        <v>50</v>
      </c>
      <c r="E95" s="13" t="s">
        <v>34</v>
      </c>
      <c r="F95" s="13" t="s">
        <v>40</v>
      </c>
      <c r="G95" s="7" t="s">
        <v>46</v>
      </c>
      <c r="H95" s="49" t="s">
        <v>109</v>
      </c>
      <c r="I95" s="65">
        <v>560950</v>
      </c>
      <c r="J95" s="65"/>
      <c r="K95" s="65"/>
      <c r="L95" s="65"/>
      <c r="M95" s="65"/>
      <c r="N95" s="65">
        <f>I95+J95+K95+L95+M95</f>
        <v>560950</v>
      </c>
    </row>
    <row r="96" spans="1:14" ht="28.9" customHeight="1">
      <c r="A96" s="7" t="s">
        <v>82</v>
      </c>
      <c r="B96" s="2">
        <v>802</v>
      </c>
      <c r="C96" s="13" t="s">
        <v>12</v>
      </c>
      <c r="D96" s="13" t="s">
        <v>50</v>
      </c>
      <c r="E96" s="13" t="s">
        <v>34</v>
      </c>
      <c r="F96" s="13" t="s">
        <v>40</v>
      </c>
      <c r="G96" s="7" t="s">
        <v>46</v>
      </c>
      <c r="H96" s="49" t="s">
        <v>83</v>
      </c>
      <c r="I96" s="65">
        <v>1107403.79</v>
      </c>
      <c r="J96" s="65"/>
      <c r="K96" s="65"/>
      <c r="L96" s="65"/>
      <c r="M96" s="65"/>
      <c r="N96" s="65">
        <f>I96+J96+K96+L96+M96</f>
        <v>1107403.79</v>
      </c>
    </row>
    <row r="97" spans="1:14" ht="28.9" customHeight="1">
      <c r="A97" s="10" t="s">
        <v>110</v>
      </c>
      <c r="B97" s="2">
        <v>802</v>
      </c>
      <c r="C97" s="6" t="s">
        <v>12</v>
      </c>
      <c r="D97" s="6" t="s">
        <v>50</v>
      </c>
      <c r="E97" s="6" t="s">
        <v>34</v>
      </c>
      <c r="F97" s="6" t="s">
        <v>111</v>
      </c>
      <c r="G97" s="6" t="s">
        <v>0</v>
      </c>
      <c r="H97" s="51" t="s">
        <v>0</v>
      </c>
      <c r="I97" s="63">
        <v>865400</v>
      </c>
      <c r="J97" s="63">
        <f t="shared" ref="J97:N99" si="33">J98</f>
        <v>0</v>
      </c>
      <c r="K97" s="63">
        <f t="shared" si="33"/>
        <v>0</v>
      </c>
      <c r="L97" s="63">
        <f t="shared" si="33"/>
        <v>0</v>
      </c>
      <c r="M97" s="63">
        <f t="shared" si="33"/>
        <v>0</v>
      </c>
      <c r="N97" s="63">
        <f t="shared" si="33"/>
        <v>865400</v>
      </c>
    </row>
    <row r="98" spans="1:14" ht="43.35" customHeight="1">
      <c r="A98" s="10" t="s">
        <v>112</v>
      </c>
      <c r="B98" s="2">
        <v>802</v>
      </c>
      <c r="C98" s="6" t="s">
        <v>12</v>
      </c>
      <c r="D98" s="6" t="s">
        <v>50</v>
      </c>
      <c r="E98" s="6" t="s">
        <v>34</v>
      </c>
      <c r="F98" s="6" t="s">
        <v>113</v>
      </c>
      <c r="G98" s="6" t="s">
        <v>0</v>
      </c>
      <c r="H98" s="51" t="s">
        <v>0</v>
      </c>
      <c r="I98" s="63">
        <v>865400</v>
      </c>
      <c r="J98" s="63">
        <f t="shared" si="33"/>
        <v>0</v>
      </c>
      <c r="K98" s="63">
        <f t="shared" si="33"/>
        <v>0</v>
      </c>
      <c r="L98" s="63">
        <f t="shared" si="33"/>
        <v>0</v>
      </c>
      <c r="M98" s="63">
        <f t="shared" si="33"/>
        <v>0</v>
      </c>
      <c r="N98" s="63">
        <f t="shared" si="33"/>
        <v>865400</v>
      </c>
    </row>
    <row r="99" spans="1:14" ht="57.6" customHeight="1">
      <c r="A99" s="5" t="s">
        <v>114</v>
      </c>
      <c r="B99" s="2">
        <v>802</v>
      </c>
      <c r="C99" s="6" t="s">
        <v>12</v>
      </c>
      <c r="D99" s="6" t="s">
        <v>50</v>
      </c>
      <c r="E99" s="6" t="s">
        <v>34</v>
      </c>
      <c r="F99" s="6" t="s">
        <v>115</v>
      </c>
      <c r="G99" s="6" t="s">
        <v>0</v>
      </c>
      <c r="H99" s="51" t="s">
        <v>0</v>
      </c>
      <c r="I99" s="63">
        <v>865400</v>
      </c>
      <c r="J99" s="63">
        <f t="shared" si="33"/>
        <v>0</v>
      </c>
      <c r="K99" s="63">
        <f t="shared" si="33"/>
        <v>0</v>
      </c>
      <c r="L99" s="63">
        <f t="shared" si="33"/>
        <v>0</v>
      </c>
      <c r="M99" s="63">
        <f t="shared" si="33"/>
        <v>0</v>
      </c>
      <c r="N99" s="63">
        <f t="shared" si="33"/>
        <v>865400</v>
      </c>
    </row>
    <row r="100" spans="1:14" ht="14.45" customHeight="1">
      <c r="A100" s="7" t="s">
        <v>116</v>
      </c>
      <c r="B100" s="2">
        <v>802</v>
      </c>
      <c r="C100" s="13" t="s">
        <v>12</v>
      </c>
      <c r="D100" s="13" t="s">
        <v>50</v>
      </c>
      <c r="E100" s="13" t="s">
        <v>34</v>
      </c>
      <c r="F100" s="13" t="s">
        <v>115</v>
      </c>
      <c r="G100" s="7" t="s">
        <v>117</v>
      </c>
      <c r="H100" s="49" t="s">
        <v>0</v>
      </c>
      <c r="I100" s="65">
        <v>865400</v>
      </c>
      <c r="J100" s="65"/>
      <c r="K100" s="65"/>
      <c r="L100" s="65"/>
      <c r="M100" s="65"/>
      <c r="N100" s="65">
        <f>I100+J100+K100+L100+M100</f>
        <v>865400</v>
      </c>
    </row>
    <row r="101" spans="1:14" ht="14.45" hidden="1" customHeight="1">
      <c r="A101" s="10" t="s">
        <v>277</v>
      </c>
      <c r="B101" s="2">
        <v>802</v>
      </c>
      <c r="C101" s="6" t="s">
        <v>12</v>
      </c>
      <c r="D101" s="22" t="s">
        <v>207</v>
      </c>
      <c r="E101" s="6" t="s">
        <v>278</v>
      </c>
      <c r="F101" s="6"/>
      <c r="G101" s="6"/>
      <c r="H101" s="51"/>
      <c r="I101" s="63">
        <v>0</v>
      </c>
      <c r="J101" s="63"/>
      <c r="K101" s="63"/>
      <c r="L101" s="63"/>
      <c r="M101" s="63">
        <f>M102+M105</f>
        <v>0</v>
      </c>
      <c r="N101" s="63">
        <f>N102+N105</f>
        <v>0</v>
      </c>
    </row>
    <row r="102" spans="1:14" ht="14.45" hidden="1" customHeight="1">
      <c r="A102" s="10" t="s">
        <v>279</v>
      </c>
      <c r="B102" s="2">
        <v>802</v>
      </c>
      <c r="C102" s="6" t="s">
        <v>12</v>
      </c>
      <c r="D102" s="22" t="s">
        <v>207</v>
      </c>
      <c r="E102" s="6" t="s">
        <v>280</v>
      </c>
      <c r="F102" s="6">
        <v>244</v>
      </c>
      <c r="G102" s="6"/>
      <c r="H102" s="51"/>
      <c r="I102" s="63">
        <v>0</v>
      </c>
      <c r="J102" s="63"/>
      <c r="K102" s="63"/>
      <c r="L102" s="63"/>
      <c r="M102" s="63">
        <f t="shared" ref="M102:N103" si="34">M103</f>
        <v>0</v>
      </c>
      <c r="N102" s="63">
        <f t="shared" si="34"/>
        <v>0</v>
      </c>
    </row>
    <row r="103" spans="1:14" ht="14.45" hidden="1" customHeight="1">
      <c r="A103" s="7" t="s">
        <v>54</v>
      </c>
      <c r="B103" s="2">
        <v>802</v>
      </c>
      <c r="C103" s="27" t="s">
        <v>12</v>
      </c>
      <c r="D103" s="28" t="s">
        <v>207</v>
      </c>
      <c r="E103" s="27" t="s">
        <v>280</v>
      </c>
      <c r="F103" s="27">
        <v>244</v>
      </c>
      <c r="G103" s="27">
        <v>226</v>
      </c>
      <c r="H103" s="51"/>
      <c r="I103" s="66">
        <v>0</v>
      </c>
      <c r="J103" s="66"/>
      <c r="K103" s="66"/>
      <c r="L103" s="66"/>
      <c r="M103" s="66">
        <f t="shared" si="34"/>
        <v>0</v>
      </c>
      <c r="N103" s="66">
        <f t="shared" si="34"/>
        <v>0</v>
      </c>
    </row>
    <row r="104" spans="1:14" ht="14.45" hidden="1" customHeight="1">
      <c r="A104" s="7" t="s">
        <v>104</v>
      </c>
      <c r="B104" s="2">
        <v>802</v>
      </c>
      <c r="C104" s="27" t="s">
        <v>12</v>
      </c>
      <c r="D104" s="28" t="s">
        <v>207</v>
      </c>
      <c r="E104" s="27" t="s">
        <v>280</v>
      </c>
      <c r="F104" s="27">
        <v>244</v>
      </c>
      <c r="G104" s="27">
        <v>226</v>
      </c>
      <c r="H104" s="53">
        <v>1140</v>
      </c>
      <c r="I104" s="66"/>
      <c r="J104" s="66"/>
      <c r="K104" s="66"/>
      <c r="L104" s="66"/>
      <c r="M104" s="66"/>
      <c r="N104" s="66"/>
    </row>
    <row r="105" spans="1:14" ht="14.45" hidden="1" customHeight="1">
      <c r="A105" s="10" t="s">
        <v>281</v>
      </c>
      <c r="B105" s="2">
        <v>802</v>
      </c>
      <c r="C105" s="6" t="s">
        <v>12</v>
      </c>
      <c r="D105" s="22" t="s">
        <v>207</v>
      </c>
      <c r="E105" s="6" t="s">
        <v>282</v>
      </c>
      <c r="F105" s="6">
        <v>244</v>
      </c>
      <c r="G105" s="6"/>
      <c r="H105" s="51"/>
      <c r="I105" s="63">
        <v>0</v>
      </c>
      <c r="J105" s="63"/>
      <c r="K105" s="63"/>
      <c r="L105" s="63"/>
      <c r="M105" s="63">
        <f t="shared" ref="M105:N106" si="35">M106</f>
        <v>0</v>
      </c>
      <c r="N105" s="63">
        <f t="shared" si="35"/>
        <v>0</v>
      </c>
    </row>
    <row r="106" spans="1:14" ht="14.45" hidden="1" customHeight="1">
      <c r="A106" s="7" t="s">
        <v>54</v>
      </c>
      <c r="B106" s="2">
        <v>802</v>
      </c>
      <c r="C106" s="27" t="s">
        <v>12</v>
      </c>
      <c r="D106" s="28" t="s">
        <v>207</v>
      </c>
      <c r="E106" s="27" t="s">
        <v>282</v>
      </c>
      <c r="F106" s="27">
        <v>244</v>
      </c>
      <c r="G106" s="27">
        <v>226</v>
      </c>
      <c r="H106" s="51"/>
      <c r="I106" s="66">
        <v>0</v>
      </c>
      <c r="J106" s="66"/>
      <c r="K106" s="66"/>
      <c r="L106" s="66"/>
      <c r="M106" s="66">
        <f t="shared" si="35"/>
        <v>0</v>
      </c>
      <c r="N106" s="66">
        <f t="shared" si="35"/>
        <v>0</v>
      </c>
    </row>
    <row r="107" spans="1:14" ht="14.45" hidden="1" customHeight="1">
      <c r="A107" s="7" t="s">
        <v>104</v>
      </c>
      <c r="B107" s="2">
        <v>802</v>
      </c>
      <c r="C107" s="27" t="s">
        <v>12</v>
      </c>
      <c r="D107" s="28" t="s">
        <v>207</v>
      </c>
      <c r="E107" s="27" t="s">
        <v>282</v>
      </c>
      <c r="F107" s="27">
        <v>244</v>
      </c>
      <c r="G107" s="27">
        <v>226</v>
      </c>
      <c r="H107" s="53">
        <v>1140</v>
      </c>
      <c r="I107" s="66"/>
      <c r="J107" s="66"/>
      <c r="K107" s="66"/>
      <c r="L107" s="66"/>
      <c r="M107" s="66"/>
      <c r="N107" s="66"/>
    </row>
    <row r="108" spans="1:14" ht="14.45" customHeight="1">
      <c r="A108" s="8" t="s">
        <v>118</v>
      </c>
      <c r="B108" s="2">
        <v>802</v>
      </c>
      <c r="C108" s="6" t="s">
        <v>12</v>
      </c>
      <c r="D108" s="6" t="s">
        <v>119</v>
      </c>
      <c r="E108" s="6" t="s">
        <v>0</v>
      </c>
      <c r="F108" s="6" t="s">
        <v>0</v>
      </c>
      <c r="G108" s="6" t="s">
        <v>0</v>
      </c>
      <c r="H108" s="51" t="s">
        <v>0</v>
      </c>
      <c r="I108" s="63">
        <v>39665437.969999999</v>
      </c>
      <c r="J108" s="63">
        <f t="shared" ref="J108" si="36">J112+J128</f>
        <v>0</v>
      </c>
      <c r="K108" s="63">
        <f>K112+K128+K109+K110</f>
        <v>0</v>
      </c>
      <c r="L108" s="63">
        <f t="shared" ref="L108:N108" si="37">L112+L128+L109+L110</f>
        <v>0</v>
      </c>
      <c r="M108" s="63">
        <f t="shared" si="37"/>
        <v>0</v>
      </c>
      <c r="N108" s="63">
        <f t="shared" si="37"/>
        <v>39665437.969999999</v>
      </c>
    </row>
    <row r="109" spans="1:14" ht="48.75" customHeight="1">
      <c r="A109" s="32" t="s">
        <v>397</v>
      </c>
      <c r="B109" s="97">
        <v>802</v>
      </c>
      <c r="C109" s="27" t="s">
        <v>12</v>
      </c>
      <c r="D109" s="27" t="s">
        <v>119</v>
      </c>
      <c r="E109" s="27" t="s">
        <v>398</v>
      </c>
      <c r="F109" s="27">
        <v>222</v>
      </c>
      <c r="G109" s="27">
        <v>1125</v>
      </c>
      <c r="H109" s="53"/>
      <c r="I109" s="66">
        <v>330000</v>
      </c>
      <c r="J109" s="66"/>
      <c r="K109" s="66"/>
      <c r="L109" s="66"/>
      <c r="M109" s="66"/>
      <c r="N109" s="65">
        <f>I109+J109+K109+L109+M109</f>
        <v>330000</v>
      </c>
    </row>
    <row r="110" spans="1:14" ht="43.5" customHeight="1">
      <c r="A110" s="32" t="s">
        <v>397</v>
      </c>
      <c r="B110" s="97">
        <v>802</v>
      </c>
      <c r="C110" s="27" t="s">
        <v>12</v>
      </c>
      <c r="D110" s="27" t="s">
        <v>119</v>
      </c>
      <c r="E110" s="27" t="s">
        <v>398</v>
      </c>
      <c r="F110" s="27">
        <v>226</v>
      </c>
      <c r="G110" s="27">
        <v>140</v>
      </c>
      <c r="H110" s="51"/>
      <c r="I110" s="66">
        <v>80000</v>
      </c>
      <c r="J110" s="66"/>
      <c r="K110" s="66"/>
      <c r="L110" s="66"/>
      <c r="M110" s="66"/>
      <c r="N110" s="66">
        <f>I110+J110+K110+L110+M110</f>
        <v>80000</v>
      </c>
    </row>
    <row r="111" spans="1:14" ht="14.45" customHeight="1">
      <c r="A111" s="8"/>
      <c r="B111" s="2"/>
      <c r="C111" s="6"/>
      <c r="D111" s="6"/>
      <c r="E111" s="6"/>
      <c r="F111" s="6"/>
      <c r="G111" s="6"/>
      <c r="H111" s="51"/>
      <c r="I111" s="63"/>
      <c r="J111" s="63"/>
      <c r="K111" s="63"/>
      <c r="L111" s="63"/>
      <c r="M111" s="63"/>
      <c r="N111" s="63"/>
    </row>
    <row r="112" spans="1:14" ht="28.9" customHeight="1">
      <c r="A112" s="10" t="s">
        <v>286</v>
      </c>
      <c r="B112" s="2">
        <v>802</v>
      </c>
      <c r="C112" s="6" t="s">
        <v>12</v>
      </c>
      <c r="D112" s="6" t="s">
        <v>119</v>
      </c>
      <c r="E112" s="6" t="s">
        <v>312</v>
      </c>
      <c r="F112" s="6" t="s">
        <v>0</v>
      </c>
      <c r="G112" s="6" t="s">
        <v>0</v>
      </c>
      <c r="H112" s="51" t="s">
        <v>0</v>
      </c>
      <c r="I112" s="63">
        <v>18932176.34</v>
      </c>
      <c r="J112" s="63">
        <f t="shared" ref="J112:N126" si="38">J113</f>
        <v>0</v>
      </c>
      <c r="K112" s="63">
        <f t="shared" si="38"/>
        <v>0</v>
      </c>
      <c r="L112" s="63">
        <f t="shared" si="38"/>
        <v>0</v>
      </c>
      <c r="M112" s="63">
        <f t="shared" si="38"/>
        <v>0</v>
      </c>
      <c r="N112" s="63">
        <f t="shared" si="38"/>
        <v>18932176.34</v>
      </c>
    </row>
    <row r="113" spans="1:14" ht="28.9" customHeight="1">
      <c r="A113" s="10" t="s">
        <v>121</v>
      </c>
      <c r="B113" s="2">
        <v>802</v>
      </c>
      <c r="C113" s="6" t="s">
        <v>12</v>
      </c>
      <c r="D113" s="6" t="s">
        <v>119</v>
      </c>
      <c r="E113" s="6" t="s">
        <v>313</v>
      </c>
      <c r="F113" s="6" t="s">
        <v>0</v>
      </c>
      <c r="G113" s="6" t="s">
        <v>0</v>
      </c>
      <c r="H113" s="51" t="s">
        <v>0</v>
      </c>
      <c r="I113" s="63">
        <v>18932176.34</v>
      </c>
      <c r="J113" s="63">
        <f t="shared" ref="J113:M113" si="39">J122+J114</f>
        <v>0</v>
      </c>
      <c r="K113" s="63">
        <f t="shared" si="39"/>
        <v>0</v>
      </c>
      <c r="L113" s="63">
        <f t="shared" si="39"/>
        <v>0</v>
      </c>
      <c r="M113" s="63">
        <f t="shared" si="39"/>
        <v>0</v>
      </c>
      <c r="N113" s="63">
        <f>N122+N114</f>
        <v>18932176.34</v>
      </c>
    </row>
    <row r="114" spans="1:14" ht="28.9" customHeight="1">
      <c r="A114" s="10" t="s">
        <v>265</v>
      </c>
      <c r="B114" s="2">
        <v>802</v>
      </c>
      <c r="C114" s="6" t="s">
        <v>12</v>
      </c>
      <c r="D114" s="6">
        <v>13</v>
      </c>
      <c r="E114" s="6">
        <v>3120010020</v>
      </c>
      <c r="F114" s="6"/>
      <c r="G114" s="6"/>
      <c r="H114" s="51"/>
      <c r="I114" s="63">
        <v>18805997.34</v>
      </c>
      <c r="J114" s="63">
        <f t="shared" ref="J114:M114" si="40">J115</f>
        <v>0</v>
      </c>
      <c r="K114" s="63">
        <f t="shared" si="40"/>
        <v>0</v>
      </c>
      <c r="L114" s="63">
        <f t="shared" si="40"/>
        <v>0</v>
      </c>
      <c r="M114" s="63">
        <f t="shared" si="40"/>
        <v>0</v>
      </c>
      <c r="N114" s="63">
        <f>N115</f>
        <v>18805997.34</v>
      </c>
    </row>
    <row r="115" spans="1:14" ht="28.9" customHeight="1">
      <c r="A115" s="10" t="s">
        <v>35</v>
      </c>
      <c r="B115" s="2">
        <v>802</v>
      </c>
      <c r="C115" s="6" t="s">
        <v>12</v>
      </c>
      <c r="D115" s="6">
        <v>13</v>
      </c>
      <c r="E115" s="6">
        <v>3120010020</v>
      </c>
      <c r="F115" s="6">
        <v>200</v>
      </c>
      <c r="G115" s="6"/>
      <c r="H115" s="51"/>
      <c r="I115" s="63">
        <v>18805997.34</v>
      </c>
      <c r="J115" s="63">
        <f t="shared" ref="J115" si="41">J116+J118</f>
        <v>0</v>
      </c>
      <c r="K115" s="63">
        <f>K116+K118+K121</f>
        <v>0</v>
      </c>
      <c r="L115" s="63">
        <f t="shared" ref="L115:N115" si="42">L116+L118+L121</f>
        <v>0</v>
      </c>
      <c r="M115" s="63">
        <f t="shared" si="42"/>
        <v>0</v>
      </c>
      <c r="N115" s="63">
        <f t="shared" si="42"/>
        <v>18805997.34</v>
      </c>
    </row>
    <row r="116" spans="1:14" ht="28.9" customHeight="1">
      <c r="A116" s="31" t="s">
        <v>266</v>
      </c>
      <c r="B116" s="2">
        <v>802</v>
      </c>
      <c r="C116" s="27" t="s">
        <v>12</v>
      </c>
      <c r="D116" s="27">
        <v>13</v>
      </c>
      <c r="E116" s="27">
        <v>3120010020</v>
      </c>
      <c r="F116" s="27">
        <v>244</v>
      </c>
      <c r="G116" s="27">
        <v>225</v>
      </c>
      <c r="H116" s="53"/>
      <c r="I116" s="63">
        <v>17541647.48</v>
      </c>
      <c r="J116" s="63">
        <f t="shared" ref="J116:M116" si="43">J117</f>
        <v>0</v>
      </c>
      <c r="K116" s="63">
        <f t="shared" si="43"/>
        <v>0</v>
      </c>
      <c r="L116" s="63">
        <f t="shared" si="43"/>
        <v>0</v>
      </c>
      <c r="M116" s="63">
        <f t="shared" si="43"/>
        <v>0</v>
      </c>
      <c r="N116" s="63">
        <f>N117</f>
        <v>17541647.48</v>
      </c>
    </row>
    <row r="117" spans="1:14" ht="67.5" customHeight="1">
      <c r="A117" s="31" t="s">
        <v>267</v>
      </c>
      <c r="B117" s="2">
        <v>802</v>
      </c>
      <c r="C117" s="27" t="s">
        <v>12</v>
      </c>
      <c r="D117" s="27">
        <v>13</v>
      </c>
      <c r="E117" s="27">
        <v>3120010020</v>
      </c>
      <c r="F117" s="27">
        <v>244</v>
      </c>
      <c r="G117" s="27">
        <v>225</v>
      </c>
      <c r="H117" s="53">
        <v>1105</v>
      </c>
      <c r="I117" s="66">
        <v>17541647.48</v>
      </c>
      <c r="J117" s="66"/>
      <c r="K117" s="66"/>
      <c r="L117" s="66"/>
      <c r="M117" s="66"/>
      <c r="N117" s="66">
        <f>I117+J117+K117+L117+M117</f>
        <v>17541647.48</v>
      </c>
    </row>
    <row r="118" spans="1:14" ht="28.9" customHeight="1">
      <c r="A118" s="31" t="s">
        <v>54</v>
      </c>
      <c r="B118" s="2">
        <v>802</v>
      </c>
      <c r="C118" s="27" t="s">
        <v>12</v>
      </c>
      <c r="D118" s="27">
        <v>13</v>
      </c>
      <c r="E118" s="27">
        <v>3120010020</v>
      </c>
      <c r="F118" s="27">
        <v>244</v>
      </c>
      <c r="G118" s="27">
        <v>226</v>
      </c>
      <c r="H118" s="53"/>
      <c r="I118" s="66">
        <v>1179349.8600000001</v>
      </c>
      <c r="J118" s="66">
        <f t="shared" ref="J118" si="44">J120</f>
        <v>0</v>
      </c>
      <c r="K118" s="66">
        <f>K120+K119</f>
        <v>0</v>
      </c>
      <c r="L118" s="66">
        <f t="shared" ref="L118:N118" si="45">L120+L119</f>
        <v>0</v>
      </c>
      <c r="M118" s="66">
        <f>M120+M119</f>
        <v>0</v>
      </c>
      <c r="N118" s="66">
        <f t="shared" si="45"/>
        <v>1179349.8600000001</v>
      </c>
    </row>
    <row r="119" spans="1:14" ht="28.9" customHeight="1">
      <c r="A119" s="31"/>
      <c r="B119" s="2">
        <v>802</v>
      </c>
      <c r="C119" s="27" t="s">
        <v>12</v>
      </c>
      <c r="D119" s="27">
        <v>13</v>
      </c>
      <c r="E119" s="6">
        <v>3120010020</v>
      </c>
      <c r="F119" s="27">
        <v>244</v>
      </c>
      <c r="G119" s="27">
        <v>226</v>
      </c>
      <c r="H119" s="53">
        <v>1130</v>
      </c>
      <c r="I119" s="66">
        <v>44000</v>
      </c>
      <c r="J119" s="66"/>
      <c r="K119" s="66"/>
      <c r="L119" s="66"/>
      <c r="M119" s="66"/>
      <c r="N119" s="66">
        <f>I119+J119+K119+L119+M119</f>
        <v>44000</v>
      </c>
    </row>
    <row r="120" spans="1:14" ht="52.5" customHeight="1">
      <c r="A120" s="31" t="s">
        <v>284</v>
      </c>
      <c r="B120" s="2">
        <v>802</v>
      </c>
      <c r="C120" s="27" t="s">
        <v>12</v>
      </c>
      <c r="D120" s="27">
        <v>13</v>
      </c>
      <c r="E120" s="6">
        <v>3120010020</v>
      </c>
      <c r="F120" s="27">
        <v>244</v>
      </c>
      <c r="G120" s="27">
        <v>226</v>
      </c>
      <c r="H120" s="53">
        <v>1140</v>
      </c>
      <c r="I120" s="66">
        <v>1135349.8600000001</v>
      </c>
      <c r="J120" s="66"/>
      <c r="K120" s="66"/>
      <c r="L120" s="66"/>
      <c r="M120" s="66"/>
      <c r="N120" s="66">
        <f>I120+J120+K120+L120+M120</f>
        <v>1135349.8600000001</v>
      </c>
    </row>
    <row r="121" spans="1:14" ht="52.5" customHeight="1">
      <c r="A121" s="31" t="s">
        <v>362</v>
      </c>
      <c r="B121" s="2">
        <v>802</v>
      </c>
      <c r="C121" s="27" t="s">
        <v>12</v>
      </c>
      <c r="D121" s="27">
        <v>13</v>
      </c>
      <c r="E121" s="6">
        <v>3120010020</v>
      </c>
      <c r="F121" s="27">
        <v>244</v>
      </c>
      <c r="G121" s="27">
        <v>340</v>
      </c>
      <c r="H121" s="53">
        <v>1112</v>
      </c>
      <c r="I121" s="66">
        <v>85000</v>
      </c>
      <c r="J121" s="66"/>
      <c r="K121" s="66"/>
      <c r="L121" s="66"/>
      <c r="M121" s="66"/>
      <c r="N121" s="66">
        <f>I121+J121+K121+L121+M121</f>
        <v>85000</v>
      </c>
    </row>
    <row r="122" spans="1:14" ht="28.9" customHeight="1">
      <c r="A122" s="11" t="s">
        <v>122</v>
      </c>
      <c r="B122" s="2">
        <v>802</v>
      </c>
      <c r="C122" s="12" t="s">
        <v>12</v>
      </c>
      <c r="D122" s="12" t="s">
        <v>119</v>
      </c>
      <c r="E122" s="6">
        <v>3120010030</v>
      </c>
      <c r="F122" s="12" t="s">
        <v>0</v>
      </c>
      <c r="G122" s="12" t="s">
        <v>0</v>
      </c>
      <c r="H122" s="52" t="s">
        <v>0</v>
      </c>
      <c r="I122" s="64">
        <v>126179</v>
      </c>
      <c r="J122" s="64">
        <f t="shared" ref="J122:M126" si="46">J123</f>
        <v>0</v>
      </c>
      <c r="K122" s="64">
        <f t="shared" si="46"/>
        <v>0</v>
      </c>
      <c r="L122" s="64">
        <f t="shared" si="46"/>
        <v>0</v>
      </c>
      <c r="M122" s="64">
        <f t="shared" si="46"/>
        <v>0</v>
      </c>
      <c r="N122" s="64">
        <f t="shared" si="38"/>
        <v>126179</v>
      </c>
    </row>
    <row r="123" spans="1:14" ht="43.35" customHeight="1">
      <c r="A123" s="10" t="s">
        <v>35</v>
      </c>
      <c r="B123" s="2">
        <v>802</v>
      </c>
      <c r="C123" s="6" t="s">
        <v>12</v>
      </c>
      <c r="D123" s="6" t="s">
        <v>119</v>
      </c>
      <c r="E123" s="6">
        <v>3120010030</v>
      </c>
      <c r="F123" s="6" t="s">
        <v>36</v>
      </c>
      <c r="G123" s="6" t="s">
        <v>0</v>
      </c>
      <c r="H123" s="51" t="s">
        <v>0</v>
      </c>
      <c r="I123" s="63">
        <v>126179</v>
      </c>
      <c r="J123" s="63">
        <f t="shared" si="46"/>
        <v>0</v>
      </c>
      <c r="K123" s="63">
        <f t="shared" si="46"/>
        <v>0</v>
      </c>
      <c r="L123" s="63">
        <f t="shared" si="46"/>
        <v>0</v>
      </c>
      <c r="M123" s="63">
        <f t="shared" si="46"/>
        <v>0</v>
      </c>
      <c r="N123" s="63">
        <f>N124</f>
        <v>126179</v>
      </c>
    </row>
    <row r="124" spans="1:14" ht="43.35" customHeight="1">
      <c r="A124" s="10" t="s">
        <v>37</v>
      </c>
      <c r="B124" s="2">
        <v>802</v>
      </c>
      <c r="C124" s="6" t="s">
        <v>12</v>
      </c>
      <c r="D124" s="6" t="s">
        <v>119</v>
      </c>
      <c r="E124" s="6">
        <v>3120010030</v>
      </c>
      <c r="F124" s="6" t="s">
        <v>38</v>
      </c>
      <c r="G124" s="6" t="s">
        <v>0</v>
      </c>
      <c r="H124" s="51" t="s">
        <v>0</v>
      </c>
      <c r="I124" s="63">
        <v>126179</v>
      </c>
      <c r="J124" s="63">
        <f t="shared" si="46"/>
        <v>0</v>
      </c>
      <c r="K124" s="63">
        <f t="shared" si="46"/>
        <v>0</v>
      </c>
      <c r="L124" s="63">
        <f t="shared" si="46"/>
        <v>0</v>
      </c>
      <c r="M124" s="63">
        <f t="shared" si="46"/>
        <v>0</v>
      </c>
      <c r="N124" s="63">
        <f>N125</f>
        <v>126179</v>
      </c>
    </row>
    <row r="125" spans="1:14" ht="43.35" customHeight="1">
      <c r="A125" s="5" t="s">
        <v>39</v>
      </c>
      <c r="B125" s="2">
        <v>802</v>
      </c>
      <c r="C125" s="6" t="s">
        <v>12</v>
      </c>
      <c r="D125" s="6" t="s">
        <v>119</v>
      </c>
      <c r="E125" s="6">
        <v>3120010030</v>
      </c>
      <c r="F125" s="6" t="s">
        <v>40</v>
      </c>
      <c r="G125" s="6" t="s">
        <v>0</v>
      </c>
      <c r="H125" s="51" t="s">
        <v>0</v>
      </c>
      <c r="I125" s="63">
        <v>126179</v>
      </c>
      <c r="J125" s="63">
        <f t="shared" si="46"/>
        <v>0</v>
      </c>
      <c r="K125" s="63">
        <f t="shared" si="46"/>
        <v>0</v>
      </c>
      <c r="L125" s="63">
        <f t="shared" si="46"/>
        <v>0</v>
      </c>
      <c r="M125" s="63">
        <f t="shared" si="46"/>
        <v>0</v>
      </c>
      <c r="N125" s="63">
        <f t="shared" si="38"/>
        <v>126179</v>
      </c>
    </row>
    <row r="126" spans="1:14" ht="14.45" customHeight="1">
      <c r="A126" s="7" t="s">
        <v>54</v>
      </c>
      <c r="B126" s="2">
        <v>802</v>
      </c>
      <c r="C126" s="13" t="s">
        <v>12</v>
      </c>
      <c r="D126" s="13" t="s">
        <v>119</v>
      </c>
      <c r="E126" s="76">
        <v>3120010030</v>
      </c>
      <c r="F126" s="13" t="s">
        <v>40</v>
      </c>
      <c r="G126" s="7" t="s">
        <v>55</v>
      </c>
      <c r="H126" s="49" t="s">
        <v>0</v>
      </c>
      <c r="I126" s="65">
        <v>126179</v>
      </c>
      <c r="J126" s="65">
        <f t="shared" si="46"/>
        <v>0</v>
      </c>
      <c r="K126" s="65">
        <f t="shared" si="46"/>
        <v>0</v>
      </c>
      <c r="L126" s="65">
        <f t="shared" si="46"/>
        <v>0</v>
      </c>
      <c r="M126" s="65">
        <f t="shared" si="46"/>
        <v>0</v>
      </c>
      <c r="N126" s="65">
        <f t="shared" si="38"/>
        <v>126179</v>
      </c>
    </row>
    <row r="127" spans="1:14" ht="54.75" customHeight="1">
      <c r="A127" s="7" t="s">
        <v>104</v>
      </c>
      <c r="B127" s="2">
        <v>802</v>
      </c>
      <c r="C127" s="13" t="s">
        <v>12</v>
      </c>
      <c r="D127" s="13" t="s">
        <v>119</v>
      </c>
      <c r="E127" s="76">
        <v>3120010030</v>
      </c>
      <c r="F127" s="13" t="s">
        <v>40</v>
      </c>
      <c r="G127" s="7" t="s">
        <v>55</v>
      </c>
      <c r="H127" s="49" t="s">
        <v>105</v>
      </c>
      <c r="I127" s="65">
        <v>126179</v>
      </c>
      <c r="J127" s="65"/>
      <c r="K127" s="65"/>
      <c r="L127" s="65"/>
      <c r="M127" s="65"/>
      <c r="N127" s="65">
        <f>I127+J127+K127+L127+M127</f>
        <v>126179</v>
      </c>
    </row>
    <row r="128" spans="1:14" ht="14.45" customHeight="1">
      <c r="A128" s="10" t="s">
        <v>15</v>
      </c>
      <c r="B128" s="2">
        <v>802</v>
      </c>
      <c r="C128" s="6" t="s">
        <v>12</v>
      </c>
      <c r="D128" s="6" t="s">
        <v>119</v>
      </c>
      <c r="E128" s="6" t="s">
        <v>16</v>
      </c>
      <c r="F128" s="6" t="s">
        <v>0</v>
      </c>
      <c r="G128" s="6" t="s">
        <v>0</v>
      </c>
      <c r="H128" s="51" t="s">
        <v>0</v>
      </c>
      <c r="I128" s="63">
        <v>20323261.629999999</v>
      </c>
      <c r="J128" s="63">
        <f>J129+J168</f>
        <v>0</v>
      </c>
      <c r="K128" s="63">
        <f>K129+K168</f>
        <v>0</v>
      </c>
      <c r="L128" s="63">
        <f>L129+L168</f>
        <v>0</v>
      </c>
      <c r="M128" s="63">
        <f>M129+M168</f>
        <v>0</v>
      </c>
      <c r="N128" s="63">
        <f>N129+N168</f>
        <v>20323261.629999999</v>
      </c>
    </row>
    <row r="129" spans="1:14" ht="14.45" customHeight="1">
      <c r="A129" s="10" t="s">
        <v>123</v>
      </c>
      <c r="B129" s="2">
        <v>802</v>
      </c>
      <c r="C129" s="6" t="s">
        <v>12</v>
      </c>
      <c r="D129" s="6" t="s">
        <v>119</v>
      </c>
      <c r="E129" s="6" t="s">
        <v>124</v>
      </c>
      <c r="F129" s="6" t="s">
        <v>0</v>
      </c>
      <c r="G129" s="6" t="s">
        <v>0</v>
      </c>
      <c r="H129" s="51" t="s">
        <v>0</v>
      </c>
      <c r="I129" s="63">
        <v>19802261.629999999</v>
      </c>
      <c r="J129" s="63">
        <f t="shared" ref="J129:M129" si="47">J130+J136</f>
        <v>0</v>
      </c>
      <c r="K129" s="63">
        <f t="shared" si="47"/>
        <v>0</v>
      </c>
      <c r="L129" s="63">
        <f t="shared" si="47"/>
        <v>0</v>
      </c>
      <c r="M129" s="63">
        <f t="shared" si="47"/>
        <v>0</v>
      </c>
      <c r="N129" s="63">
        <f>N130+N136</f>
        <v>19802261.629999999</v>
      </c>
    </row>
    <row r="130" spans="1:14" ht="28.9" customHeight="1">
      <c r="A130" s="11" t="s">
        <v>125</v>
      </c>
      <c r="B130" s="2">
        <v>802</v>
      </c>
      <c r="C130" s="12" t="s">
        <v>12</v>
      </c>
      <c r="D130" s="12" t="s">
        <v>119</v>
      </c>
      <c r="E130" s="12" t="s">
        <v>126</v>
      </c>
      <c r="F130" s="12" t="s">
        <v>0</v>
      </c>
      <c r="G130" s="12" t="s">
        <v>0</v>
      </c>
      <c r="H130" s="52" t="s">
        <v>0</v>
      </c>
      <c r="I130" s="64">
        <v>1661590</v>
      </c>
      <c r="J130" s="64">
        <f t="shared" ref="J130:N134" si="48">J131</f>
        <v>0</v>
      </c>
      <c r="K130" s="64">
        <f t="shared" si="48"/>
        <v>0</v>
      </c>
      <c r="L130" s="64">
        <f t="shared" si="48"/>
        <v>0</v>
      </c>
      <c r="M130" s="64">
        <f t="shared" si="48"/>
        <v>0</v>
      </c>
      <c r="N130" s="64">
        <f t="shared" si="48"/>
        <v>1661590</v>
      </c>
    </row>
    <row r="131" spans="1:14" ht="43.35" customHeight="1">
      <c r="A131" s="10" t="s">
        <v>35</v>
      </c>
      <c r="B131" s="2">
        <v>802</v>
      </c>
      <c r="C131" s="6" t="s">
        <v>12</v>
      </c>
      <c r="D131" s="6" t="s">
        <v>119</v>
      </c>
      <c r="E131" s="6" t="s">
        <v>126</v>
      </c>
      <c r="F131" s="6" t="s">
        <v>36</v>
      </c>
      <c r="G131" s="6" t="s">
        <v>0</v>
      </c>
      <c r="H131" s="51" t="s">
        <v>0</v>
      </c>
      <c r="I131" s="63">
        <v>1661590</v>
      </c>
      <c r="J131" s="63">
        <f t="shared" si="48"/>
        <v>0</v>
      </c>
      <c r="K131" s="63">
        <f t="shared" si="48"/>
        <v>0</v>
      </c>
      <c r="L131" s="63">
        <f t="shared" si="48"/>
        <v>0</v>
      </c>
      <c r="M131" s="63">
        <f t="shared" si="48"/>
        <v>0</v>
      </c>
      <c r="N131" s="63">
        <f t="shared" si="48"/>
        <v>1661590</v>
      </c>
    </row>
    <row r="132" spans="1:14" ht="43.35" customHeight="1">
      <c r="A132" s="10" t="s">
        <v>37</v>
      </c>
      <c r="B132" s="2">
        <v>802</v>
      </c>
      <c r="C132" s="6" t="s">
        <v>12</v>
      </c>
      <c r="D132" s="6" t="s">
        <v>119</v>
      </c>
      <c r="E132" s="6" t="s">
        <v>126</v>
      </c>
      <c r="F132" s="6" t="s">
        <v>38</v>
      </c>
      <c r="G132" s="6" t="s">
        <v>0</v>
      </c>
      <c r="H132" s="51" t="s">
        <v>0</v>
      </c>
      <c r="I132" s="63">
        <v>1661590</v>
      </c>
      <c r="J132" s="63">
        <f t="shared" si="48"/>
        <v>0</v>
      </c>
      <c r="K132" s="63">
        <f t="shared" si="48"/>
        <v>0</v>
      </c>
      <c r="L132" s="63">
        <f t="shared" si="48"/>
        <v>0</v>
      </c>
      <c r="M132" s="63">
        <f t="shared" si="48"/>
        <v>0</v>
      </c>
      <c r="N132" s="63">
        <f t="shared" si="48"/>
        <v>1661590</v>
      </c>
    </row>
    <row r="133" spans="1:14" ht="43.35" customHeight="1">
      <c r="A133" s="5" t="s">
        <v>39</v>
      </c>
      <c r="B133" s="2">
        <v>802</v>
      </c>
      <c r="C133" s="6" t="s">
        <v>12</v>
      </c>
      <c r="D133" s="6" t="s">
        <v>119</v>
      </c>
      <c r="E133" s="6" t="s">
        <v>126</v>
      </c>
      <c r="F133" s="6" t="s">
        <v>40</v>
      </c>
      <c r="G133" s="6" t="s">
        <v>0</v>
      </c>
      <c r="H133" s="51" t="s">
        <v>0</v>
      </c>
      <c r="I133" s="63">
        <v>1661590</v>
      </c>
      <c r="J133" s="63">
        <f t="shared" si="48"/>
        <v>0</v>
      </c>
      <c r="K133" s="63">
        <f t="shared" si="48"/>
        <v>0</v>
      </c>
      <c r="L133" s="63">
        <f t="shared" si="48"/>
        <v>0</v>
      </c>
      <c r="M133" s="63">
        <f t="shared" si="48"/>
        <v>0</v>
      </c>
      <c r="N133" s="63">
        <f t="shared" si="48"/>
        <v>1661590</v>
      </c>
    </row>
    <row r="134" spans="1:14" ht="14.45" customHeight="1">
      <c r="A134" s="7" t="s">
        <v>41</v>
      </c>
      <c r="B134" s="2">
        <v>802</v>
      </c>
      <c r="C134" s="13" t="s">
        <v>12</v>
      </c>
      <c r="D134" s="13" t="s">
        <v>119</v>
      </c>
      <c r="E134" s="13" t="s">
        <v>126</v>
      </c>
      <c r="F134" s="13" t="s">
        <v>40</v>
      </c>
      <c r="G134" s="13">
        <v>296</v>
      </c>
      <c r="H134" s="49" t="s">
        <v>0</v>
      </c>
      <c r="I134" s="65">
        <v>1661590</v>
      </c>
      <c r="J134" s="65">
        <f t="shared" si="48"/>
        <v>0</v>
      </c>
      <c r="K134" s="65">
        <f t="shared" si="48"/>
        <v>0</v>
      </c>
      <c r="L134" s="65">
        <f t="shared" si="48"/>
        <v>0</v>
      </c>
      <c r="M134" s="65">
        <f t="shared" si="48"/>
        <v>0</v>
      </c>
      <c r="N134" s="65">
        <f t="shared" si="48"/>
        <v>1661590</v>
      </c>
    </row>
    <row r="135" spans="1:14" ht="14.45" customHeight="1">
      <c r="A135" s="7" t="s">
        <v>106</v>
      </c>
      <c r="B135" s="2">
        <v>802</v>
      </c>
      <c r="C135" s="13" t="s">
        <v>12</v>
      </c>
      <c r="D135" s="13" t="s">
        <v>119</v>
      </c>
      <c r="E135" s="13" t="s">
        <v>126</v>
      </c>
      <c r="F135" s="13" t="s">
        <v>40</v>
      </c>
      <c r="G135" s="13">
        <v>296</v>
      </c>
      <c r="H135" s="49" t="s">
        <v>107</v>
      </c>
      <c r="I135" s="65">
        <v>1661590</v>
      </c>
      <c r="J135" s="65"/>
      <c r="K135" s="65"/>
      <c r="L135" s="65"/>
      <c r="M135" s="65"/>
      <c r="N135" s="65">
        <f>I135+J135+K135+L135+M135</f>
        <v>1661590</v>
      </c>
    </row>
    <row r="136" spans="1:14" ht="43.35" customHeight="1">
      <c r="A136" s="11" t="s">
        <v>127</v>
      </c>
      <c r="B136" s="2">
        <v>802</v>
      </c>
      <c r="C136" s="12" t="s">
        <v>12</v>
      </c>
      <c r="D136" s="12" t="s">
        <v>119</v>
      </c>
      <c r="E136" s="12" t="s">
        <v>128</v>
      </c>
      <c r="F136" s="12" t="s">
        <v>0</v>
      </c>
      <c r="G136" s="12" t="s">
        <v>0</v>
      </c>
      <c r="H136" s="52" t="s">
        <v>0</v>
      </c>
      <c r="I136" s="64">
        <v>18140671.629999999</v>
      </c>
      <c r="J136" s="64">
        <f t="shared" ref="J136:M136" si="49">J137+J154</f>
        <v>0</v>
      </c>
      <c r="K136" s="64">
        <f>K137+K154</f>
        <v>0</v>
      </c>
      <c r="L136" s="64">
        <f t="shared" si="49"/>
        <v>0</v>
      </c>
      <c r="M136" s="64">
        <f t="shared" si="49"/>
        <v>0</v>
      </c>
      <c r="N136" s="64">
        <f>N137+N154</f>
        <v>18140671.629999999</v>
      </c>
    </row>
    <row r="137" spans="1:14" ht="43.35" customHeight="1">
      <c r="A137" s="10" t="s">
        <v>35</v>
      </c>
      <c r="B137" s="2">
        <v>802</v>
      </c>
      <c r="C137" s="6" t="s">
        <v>12</v>
      </c>
      <c r="D137" s="6" t="s">
        <v>119</v>
      </c>
      <c r="E137" s="6" t="s">
        <v>128</v>
      </c>
      <c r="F137" s="6" t="s">
        <v>36</v>
      </c>
      <c r="G137" s="6" t="s">
        <v>0</v>
      </c>
      <c r="H137" s="51" t="s">
        <v>0</v>
      </c>
      <c r="I137" s="63">
        <v>17133149.82</v>
      </c>
      <c r="J137" s="63">
        <f t="shared" ref="J137:N138" si="50">J138</f>
        <v>0</v>
      </c>
      <c r="K137" s="63">
        <f t="shared" si="50"/>
        <v>0</v>
      </c>
      <c r="L137" s="63">
        <f t="shared" si="50"/>
        <v>0</v>
      </c>
      <c r="M137" s="63">
        <f t="shared" si="50"/>
        <v>0</v>
      </c>
      <c r="N137" s="63">
        <f t="shared" si="50"/>
        <v>17133149.82</v>
      </c>
    </row>
    <row r="138" spans="1:14" ht="43.35" customHeight="1">
      <c r="A138" s="10" t="s">
        <v>37</v>
      </c>
      <c r="B138" s="2">
        <v>802</v>
      </c>
      <c r="C138" s="6" t="s">
        <v>12</v>
      </c>
      <c r="D138" s="6" t="s">
        <v>119</v>
      </c>
      <c r="E138" s="6" t="s">
        <v>128</v>
      </c>
      <c r="F138" s="6" t="s">
        <v>38</v>
      </c>
      <c r="G138" s="6" t="s">
        <v>0</v>
      </c>
      <c r="H138" s="51" t="s">
        <v>0</v>
      </c>
      <c r="I138" s="63">
        <v>17133149.82</v>
      </c>
      <c r="J138" s="63">
        <f t="shared" si="50"/>
        <v>0</v>
      </c>
      <c r="K138" s="63">
        <f t="shared" si="50"/>
        <v>0</v>
      </c>
      <c r="L138" s="63">
        <f t="shared" si="50"/>
        <v>0</v>
      </c>
      <c r="M138" s="63">
        <f t="shared" si="50"/>
        <v>0</v>
      </c>
      <c r="N138" s="63">
        <f t="shared" si="50"/>
        <v>17133149.82</v>
      </c>
    </row>
    <row r="139" spans="1:14" ht="43.35" customHeight="1">
      <c r="A139" s="5" t="s">
        <v>39</v>
      </c>
      <c r="B139" s="2">
        <v>802</v>
      </c>
      <c r="C139" s="6" t="s">
        <v>12</v>
      </c>
      <c r="D139" s="6" t="s">
        <v>119</v>
      </c>
      <c r="E139" s="6" t="s">
        <v>128</v>
      </c>
      <c r="F139" s="6" t="s">
        <v>40</v>
      </c>
      <c r="G139" s="6" t="s">
        <v>0</v>
      </c>
      <c r="H139" s="51" t="s">
        <v>0</v>
      </c>
      <c r="I139" s="63">
        <v>17133149.82</v>
      </c>
      <c r="J139" s="63">
        <f t="shared" ref="J139:M139" si="51">J140+J145+J148+J152</f>
        <v>0</v>
      </c>
      <c r="K139" s="63">
        <f t="shared" si="51"/>
        <v>0</v>
      </c>
      <c r="L139" s="63">
        <f t="shared" si="51"/>
        <v>0</v>
      </c>
      <c r="M139" s="63">
        <f t="shared" si="51"/>
        <v>0</v>
      </c>
      <c r="N139" s="63">
        <f>N140+N145+N148+N152</f>
        <v>17133149.82</v>
      </c>
    </row>
    <row r="140" spans="1:14" ht="14.45" customHeight="1">
      <c r="A140" s="7" t="s">
        <v>88</v>
      </c>
      <c r="B140" s="2">
        <v>802</v>
      </c>
      <c r="C140" s="13" t="s">
        <v>12</v>
      </c>
      <c r="D140" s="13" t="s">
        <v>119</v>
      </c>
      <c r="E140" s="13" t="s">
        <v>128</v>
      </c>
      <c r="F140" s="13" t="s">
        <v>40</v>
      </c>
      <c r="G140" s="7" t="s">
        <v>89</v>
      </c>
      <c r="H140" s="49" t="s">
        <v>0</v>
      </c>
      <c r="I140" s="65">
        <v>11417853.66</v>
      </c>
      <c r="J140" s="65">
        <f t="shared" ref="J140:M140" si="52">J141+J142+J143+J144</f>
        <v>0</v>
      </c>
      <c r="K140" s="65">
        <f t="shared" si="52"/>
        <v>0</v>
      </c>
      <c r="L140" s="65">
        <f t="shared" si="52"/>
        <v>0</v>
      </c>
      <c r="M140" s="65">
        <f t="shared" si="52"/>
        <v>0</v>
      </c>
      <c r="N140" s="65">
        <f>N141+N142+N143+N144</f>
        <v>11417853.66</v>
      </c>
    </row>
    <row r="141" spans="1:14" ht="59.25" customHeight="1">
      <c r="A141" s="7" t="s">
        <v>90</v>
      </c>
      <c r="B141" s="2">
        <v>802</v>
      </c>
      <c r="C141" s="13" t="s">
        <v>12</v>
      </c>
      <c r="D141" s="13" t="s">
        <v>119</v>
      </c>
      <c r="E141" s="13" t="s">
        <v>128</v>
      </c>
      <c r="F141" s="13" t="s">
        <v>40</v>
      </c>
      <c r="G141" s="7" t="s">
        <v>89</v>
      </c>
      <c r="H141" s="49" t="s">
        <v>91</v>
      </c>
      <c r="I141" s="65">
        <v>7800292.4500000002</v>
      </c>
      <c r="J141" s="65"/>
      <c r="K141" s="65"/>
      <c r="L141" s="65"/>
      <c r="M141" s="65"/>
      <c r="N141" s="65">
        <f>I141+J141+K141+L141+M141</f>
        <v>7800292.4500000002</v>
      </c>
    </row>
    <row r="142" spans="1:14" ht="28.9" customHeight="1">
      <c r="A142" s="7" t="s">
        <v>92</v>
      </c>
      <c r="B142" s="2">
        <v>802</v>
      </c>
      <c r="C142" s="13" t="s">
        <v>12</v>
      </c>
      <c r="D142" s="13" t="s">
        <v>119</v>
      </c>
      <c r="E142" s="13" t="s">
        <v>128</v>
      </c>
      <c r="F142" s="13" t="s">
        <v>40</v>
      </c>
      <c r="G142" s="7" t="s">
        <v>89</v>
      </c>
      <c r="H142" s="49" t="s">
        <v>93</v>
      </c>
      <c r="I142" s="65">
        <v>2398696.71</v>
      </c>
      <c r="J142" s="65"/>
      <c r="K142" s="65"/>
      <c r="L142" s="65"/>
      <c r="M142" s="65"/>
      <c r="N142" s="65">
        <f>I142+J142+K142+L142+M142</f>
        <v>2398696.71</v>
      </c>
    </row>
    <row r="143" spans="1:14" ht="28.9" customHeight="1">
      <c r="A143" s="7" t="s">
        <v>94</v>
      </c>
      <c r="B143" s="2">
        <v>802</v>
      </c>
      <c r="C143" s="13" t="s">
        <v>12</v>
      </c>
      <c r="D143" s="13" t="s">
        <v>119</v>
      </c>
      <c r="E143" s="13" t="s">
        <v>128</v>
      </c>
      <c r="F143" s="13" t="s">
        <v>40</v>
      </c>
      <c r="G143" s="7" t="s">
        <v>89</v>
      </c>
      <c r="H143" s="49" t="s">
        <v>95</v>
      </c>
      <c r="I143" s="65">
        <v>969856.5</v>
      </c>
      <c r="J143" s="65"/>
      <c r="K143" s="65"/>
      <c r="L143" s="65"/>
      <c r="M143" s="65"/>
      <c r="N143" s="65">
        <f>I143+J143+K143+L143+M143</f>
        <v>969856.5</v>
      </c>
    </row>
    <row r="144" spans="1:14" ht="28.9" customHeight="1">
      <c r="A144" s="7" t="s">
        <v>96</v>
      </c>
      <c r="B144" s="2">
        <v>802</v>
      </c>
      <c r="C144" s="13" t="s">
        <v>12</v>
      </c>
      <c r="D144" s="13" t="s">
        <v>119</v>
      </c>
      <c r="E144" s="13" t="s">
        <v>128</v>
      </c>
      <c r="F144" s="13" t="s">
        <v>40</v>
      </c>
      <c r="G144" s="7" t="s">
        <v>89</v>
      </c>
      <c r="H144" s="49" t="s">
        <v>97</v>
      </c>
      <c r="I144" s="65">
        <v>249008</v>
      </c>
      <c r="J144" s="65"/>
      <c r="K144" s="65"/>
      <c r="L144" s="65"/>
      <c r="M144" s="65"/>
      <c r="N144" s="65">
        <f>I144+J144+K144+L144+M144</f>
        <v>249008</v>
      </c>
    </row>
    <row r="145" spans="1:15" ht="14.45" customHeight="1">
      <c r="A145" s="7" t="s">
        <v>72</v>
      </c>
      <c r="B145" s="2">
        <v>802</v>
      </c>
      <c r="C145" s="13" t="s">
        <v>12</v>
      </c>
      <c r="D145" s="13" t="s">
        <v>119</v>
      </c>
      <c r="E145" s="13" t="s">
        <v>128</v>
      </c>
      <c r="F145" s="13" t="s">
        <v>40</v>
      </c>
      <c r="G145" s="7" t="s">
        <v>73</v>
      </c>
      <c r="H145" s="49" t="s">
        <v>0</v>
      </c>
      <c r="I145" s="65">
        <v>4606926.07</v>
      </c>
      <c r="J145" s="65">
        <f t="shared" ref="J145:M145" si="53">J146+J147</f>
        <v>0</v>
      </c>
      <c r="K145" s="65">
        <f>K146+K147</f>
        <v>0</v>
      </c>
      <c r="L145" s="65">
        <f t="shared" si="53"/>
        <v>0</v>
      </c>
      <c r="M145" s="65">
        <f t="shared" si="53"/>
        <v>0</v>
      </c>
      <c r="N145" s="65">
        <f>N146+N147</f>
        <v>4606926.07</v>
      </c>
    </row>
    <row r="146" spans="1:15" ht="14.45" customHeight="1">
      <c r="A146" s="17" t="s">
        <v>98</v>
      </c>
      <c r="B146" s="2">
        <v>802</v>
      </c>
      <c r="C146" s="13" t="s">
        <v>12</v>
      </c>
      <c r="D146" s="13" t="s">
        <v>119</v>
      </c>
      <c r="E146" s="13" t="s">
        <v>128</v>
      </c>
      <c r="F146" s="13" t="s">
        <v>40</v>
      </c>
      <c r="G146" s="7" t="s">
        <v>73</v>
      </c>
      <c r="H146" s="54">
        <v>1111</v>
      </c>
      <c r="I146" s="65">
        <v>2014957</v>
      </c>
      <c r="J146" s="65"/>
      <c r="K146" s="65"/>
      <c r="L146" s="65"/>
      <c r="M146" s="65"/>
      <c r="N146" s="65">
        <f>I146+J146+K146+L146+M146</f>
        <v>2014957</v>
      </c>
    </row>
    <row r="147" spans="1:15" ht="78.75" customHeight="1">
      <c r="A147" s="7" t="s">
        <v>74</v>
      </c>
      <c r="B147" s="2">
        <v>802</v>
      </c>
      <c r="C147" s="13" t="s">
        <v>12</v>
      </c>
      <c r="D147" s="13" t="s">
        <v>119</v>
      </c>
      <c r="E147" s="13" t="s">
        <v>128</v>
      </c>
      <c r="F147" s="13" t="s">
        <v>40</v>
      </c>
      <c r="G147" s="7" t="s">
        <v>73</v>
      </c>
      <c r="H147" s="49" t="s">
        <v>75</v>
      </c>
      <c r="I147" s="65">
        <v>2591969.0700000003</v>
      </c>
      <c r="J147" s="65"/>
      <c r="K147" s="65"/>
      <c r="L147" s="65"/>
      <c r="M147" s="65"/>
      <c r="N147" s="65">
        <f>I147+J147+K147+L147+M147</f>
        <v>2591969.0700000003</v>
      </c>
    </row>
    <row r="148" spans="1:15" ht="14.45" customHeight="1">
      <c r="A148" s="7" t="s">
        <v>54</v>
      </c>
      <c r="B148" s="2">
        <v>802</v>
      </c>
      <c r="C148" s="13" t="s">
        <v>12</v>
      </c>
      <c r="D148" s="13" t="s">
        <v>119</v>
      </c>
      <c r="E148" s="13" t="s">
        <v>128</v>
      </c>
      <c r="F148" s="13" t="s">
        <v>40</v>
      </c>
      <c r="G148" s="7" t="s">
        <v>55</v>
      </c>
      <c r="H148" s="49" t="s">
        <v>0</v>
      </c>
      <c r="I148" s="65">
        <v>986770.08999999985</v>
      </c>
      <c r="J148" s="65">
        <f>J151+J150</f>
        <v>0</v>
      </c>
      <c r="K148" s="65">
        <f>K151+K150+K149</f>
        <v>0</v>
      </c>
      <c r="L148" s="65">
        <f t="shared" ref="L148:N148" si="54">L151+L150+L149</f>
        <v>0</v>
      </c>
      <c r="M148" s="65">
        <f t="shared" si="54"/>
        <v>0</v>
      </c>
      <c r="N148" s="65">
        <f t="shared" si="54"/>
        <v>986770.08999999985</v>
      </c>
      <c r="O148" s="14">
        <f>I148+J148+K148+L148+M148</f>
        <v>986770.08999999985</v>
      </c>
    </row>
    <row r="149" spans="1:15" ht="14.45" customHeight="1">
      <c r="A149" s="7"/>
      <c r="B149" s="2">
        <v>802</v>
      </c>
      <c r="C149" s="13" t="s">
        <v>12</v>
      </c>
      <c r="D149" s="13" t="s">
        <v>119</v>
      </c>
      <c r="E149" s="13" t="s">
        <v>128</v>
      </c>
      <c r="F149" s="13" t="s">
        <v>40</v>
      </c>
      <c r="G149" s="7" t="s">
        <v>55</v>
      </c>
      <c r="H149" s="49">
        <v>1130</v>
      </c>
      <c r="I149" s="65">
        <v>150750</v>
      </c>
      <c r="J149" s="65"/>
      <c r="K149" s="65"/>
      <c r="L149" s="65"/>
      <c r="M149" s="65"/>
      <c r="N149" s="85">
        <f>I149+J149+K149+L149+M149</f>
        <v>150750</v>
      </c>
      <c r="O149" s="14"/>
    </row>
    <row r="150" spans="1:15" ht="14.45" customHeight="1">
      <c r="A150" s="7" t="s">
        <v>104</v>
      </c>
      <c r="B150" s="2">
        <v>802</v>
      </c>
      <c r="C150" s="13" t="s">
        <v>12</v>
      </c>
      <c r="D150" s="13" t="s">
        <v>119</v>
      </c>
      <c r="E150" s="13" t="s">
        <v>128</v>
      </c>
      <c r="F150" s="13" t="s">
        <v>40</v>
      </c>
      <c r="G150" s="7" t="s">
        <v>55</v>
      </c>
      <c r="H150" s="49">
        <v>1134</v>
      </c>
      <c r="I150" s="65">
        <v>119566</v>
      </c>
      <c r="J150" s="65"/>
      <c r="K150" s="65"/>
      <c r="L150" s="65"/>
      <c r="M150" s="65"/>
      <c r="N150" s="85">
        <f>I150+J150+K150+L150+M150</f>
        <v>119566</v>
      </c>
    </row>
    <row r="151" spans="1:15" ht="63" customHeight="1">
      <c r="A151" s="7" t="s">
        <v>104</v>
      </c>
      <c r="B151" s="2">
        <v>802</v>
      </c>
      <c r="C151" s="13" t="s">
        <v>12</v>
      </c>
      <c r="D151" s="13" t="s">
        <v>119</v>
      </c>
      <c r="E151" s="13" t="s">
        <v>128</v>
      </c>
      <c r="F151" s="13" t="s">
        <v>40</v>
      </c>
      <c r="G151" s="7" t="s">
        <v>55</v>
      </c>
      <c r="H151" s="49" t="s">
        <v>105</v>
      </c>
      <c r="I151" s="85">
        <v>716454.08999999985</v>
      </c>
      <c r="J151" s="85"/>
      <c r="K151" s="85"/>
      <c r="L151" s="85"/>
      <c r="M151" s="85"/>
      <c r="N151" s="85">
        <f>I151+J151+K151+L151+M151</f>
        <v>716454.08999999985</v>
      </c>
    </row>
    <row r="152" spans="1:15" ht="14.45" customHeight="1">
      <c r="A152" s="7" t="s">
        <v>45</v>
      </c>
      <c r="B152" s="2">
        <v>802</v>
      </c>
      <c r="C152" s="13" t="s">
        <v>12</v>
      </c>
      <c r="D152" s="13" t="s">
        <v>119</v>
      </c>
      <c r="E152" s="13" t="s">
        <v>128</v>
      </c>
      <c r="F152" s="13" t="s">
        <v>40</v>
      </c>
      <c r="G152" s="7" t="s">
        <v>46</v>
      </c>
      <c r="H152" s="49" t="s">
        <v>0</v>
      </c>
      <c r="I152" s="65">
        <v>121600</v>
      </c>
      <c r="J152" s="65">
        <f t="shared" ref="J152:M152" si="55">J153</f>
        <v>0</v>
      </c>
      <c r="K152" s="65">
        <f t="shared" si="55"/>
        <v>0</v>
      </c>
      <c r="L152" s="65">
        <f t="shared" si="55"/>
        <v>0</v>
      </c>
      <c r="M152" s="65">
        <f t="shared" si="55"/>
        <v>0</v>
      </c>
      <c r="N152" s="65">
        <f>N153</f>
        <v>121600</v>
      </c>
    </row>
    <row r="153" spans="1:15" ht="28.9" customHeight="1">
      <c r="A153" s="7" t="s">
        <v>82</v>
      </c>
      <c r="B153" s="2">
        <v>802</v>
      </c>
      <c r="C153" s="13" t="s">
        <v>12</v>
      </c>
      <c r="D153" s="13" t="s">
        <v>119</v>
      </c>
      <c r="E153" s="13" t="s">
        <v>128</v>
      </c>
      <c r="F153" s="13" t="s">
        <v>40</v>
      </c>
      <c r="G153" s="7" t="s">
        <v>46</v>
      </c>
      <c r="H153" s="49" t="s">
        <v>83</v>
      </c>
      <c r="I153" s="65">
        <v>121600</v>
      </c>
      <c r="J153" s="65"/>
      <c r="K153" s="65"/>
      <c r="L153" s="65"/>
      <c r="M153" s="65"/>
      <c r="N153" s="65">
        <f>I153+K153+L153+M153</f>
        <v>121600</v>
      </c>
    </row>
    <row r="154" spans="1:15" ht="14.45" customHeight="1">
      <c r="A154" s="10" t="s">
        <v>129</v>
      </c>
      <c r="B154" s="2">
        <v>802</v>
      </c>
      <c r="C154" s="6" t="s">
        <v>12</v>
      </c>
      <c r="D154" s="6" t="s">
        <v>119</v>
      </c>
      <c r="E154" s="6" t="s">
        <v>128</v>
      </c>
      <c r="F154" s="6" t="s">
        <v>130</v>
      </c>
      <c r="G154" s="6" t="s">
        <v>0</v>
      </c>
      <c r="H154" s="51" t="s">
        <v>0</v>
      </c>
      <c r="I154" s="63">
        <v>1007521.81</v>
      </c>
      <c r="J154" s="63">
        <f t="shared" ref="J154" si="56">J155+J162</f>
        <v>0</v>
      </c>
      <c r="K154" s="63">
        <f>K155+K167</f>
        <v>0</v>
      </c>
      <c r="L154" s="63">
        <f t="shared" ref="L154:N154" si="57">L155+L167</f>
        <v>0</v>
      </c>
      <c r="M154" s="63">
        <f t="shared" si="57"/>
        <v>0</v>
      </c>
      <c r="N154" s="63">
        <f t="shared" si="57"/>
        <v>1007521.81</v>
      </c>
    </row>
    <row r="155" spans="1:15" ht="28.9" customHeight="1">
      <c r="A155" s="10" t="s">
        <v>131</v>
      </c>
      <c r="B155" s="2">
        <v>802</v>
      </c>
      <c r="C155" s="6" t="s">
        <v>12</v>
      </c>
      <c r="D155" s="6" t="s">
        <v>119</v>
      </c>
      <c r="E155" s="6" t="s">
        <v>128</v>
      </c>
      <c r="F155" s="6" t="s">
        <v>132</v>
      </c>
      <c r="G155" s="6" t="s">
        <v>0</v>
      </c>
      <c r="H155" s="51" t="s">
        <v>0</v>
      </c>
      <c r="I155" s="63">
        <v>879728</v>
      </c>
      <c r="J155" s="63">
        <f t="shared" ref="J155" si="58">J156+J159</f>
        <v>0</v>
      </c>
      <c r="K155" s="63">
        <f>K156+K159+K162</f>
        <v>0</v>
      </c>
      <c r="L155" s="63">
        <f t="shared" ref="L155:N155" si="59">L156+L159+L162</f>
        <v>0</v>
      </c>
      <c r="M155" s="63">
        <f t="shared" si="59"/>
        <v>0</v>
      </c>
      <c r="N155" s="63">
        <f t="shared" si="59"/>
        <v>879728</v>
      </c>
    </row>
    <row r="156" spans="1:15" ht="28.9" customHeight="1">
      <c r="A156" s="5" t="s">
        <v>133</v>
      </c>
      <c r="B156" s="2">
        <v>802</v>
      </c>
      <c r="C156" s="6" t="s">
        <v>12</v>
      </c>
      <c r="D156" s="6" t="s">
        <v>119</v>
      </c>
      <c r="E156" s="6" t="s">
        <v>128</v>
      </c>
      <c r="F156" s="6" t="s">
        <v>134</v>
      </c>
      <c r="G156" s="6" t="s">
        <v>0</v>
      </c>
      <c r="H156" s="51" t="s">
        <v>0</v>
      </c>
      <c r="I156" s="63">
        <v>260000</v>
      </c>
      <c r="J156" s="63">
        <f t="shared" ref="J156:N157" si="60">J157</f>
        <v>0</v>
      </c>
      <c r="K156" s="63">
        <f t="shared" si="60"/>
        <v>0</v>
      </c>
      <c r="L156" s="63">
        <f t="shared" si="60"/>
        <v>0</v>
      </c>
      <c r="M156" s="63">
        <f t="shared" si="60"/>
        <v>0</v>
      </c>
      <c r="N156" s="63">
        <f t="shared" si="60"/>
        <v>260000</v>
      </c>
    </row>
    <row r="157" spans="1:15" ht="14.45" customHeight="1">
      <c r="A157" s="7" t="s">
        <v>41</v>
      </c>
      <c r="B157" s="2">
        <v>802</v>
      </c>
      <c r="C157" s="13" t="s">
        <v>12</v>
      </c>
      <c r="D157" s="13" t="s">
        <v>119</v>
      </c>
      <c r="E157" s="13" t="s">
        <v>128</v>
      </c>
      <c r="F157" s="13" t="s">
        <v>134</v>
      </c>
      <c r="G157" s="13">
        <v>291</v>
      </c>
      <c r="H157" s="49" t="s">
        <v>0</v>
      </c>
      <c r="I157" s="65">
        <v>260000</v>
      </c>
      <c r="J157" s="65">
        <f t="shared" si="60"/>
        <v>0</v>
      </c>
      <c r="K157" s="65">
        <f t="shared" si="60"/>
        <v>0</v>
      </c>
      <c r="L157" s="65">
        <f t="shared" si="60"/>
        <v>0</v>
      </c>
      <c r="M157" s="65">
        <f t="shared" si="60"/>
        <v>0</v>
      </c>
      <c r="N157" s="65">
        <f t="shared" si="60"/>
        <v>260000</v>
      </c>
    </row>
    <row r="158" spans="1:15" ht="43.35" customHeight="1">
      <c r="A158" s="7" t="s">
        <v>135</v>
      </c>
      <c r="B158" s="2">
        <v>802</v>
      </c>
      <c r="C158" s="13" t="s">
        <v>12</v>
      </c>
      <c r="D158" s="13" t="s">
        <v>119</v>
      </c>
      <c r="E158" s="13" t="s">
        <v>128</v>
      </c>
      <c r="F158" s="13" t="s">
        <v>134</v>
      </c>
      <c r="G158" s="13">
        <v>291</v>
      </c>
      <c r="H158" s="49" t="s">
        <v>136</v>
      </c>
      <c r="I158" s="65">
        <v>260000</v>
      </c>
      <c r="J158" s="65"/>
      <c r="K158" s="65"/>
      <c r="L158" s="65"/>
      <c r="M158" s="65"/>
      <c r="N158" s="65">
        <f>I158+J158+K158+L158+M158</f>
        <v>260000</v>
      </c>
    </row>
    <row r="159" spans="1:15" ht="28.9" customHeight="1">
      <c r="A159" s="5" t="s">
        <v>137</v>
      </c>
      <c r="B159" s="2">
        <v>802</v>
      </c>
      <c r="C159" s="6" t="s">
        <v>12</v>
      </c>
      <c r="D159" s="6" t="s">
        <v>119</v>
      </c>
      <c r="E159" s="6" t="s">
        <v>128</v>
      </c>
      <c r="F159" s="6" t="s">
        <v>138</v>
      </c>
      <c r="G159" s="6" t="s">
        <v>0</v>
      </c>
      <c r="H159" s="51" t="s">
        <v>0</v>
      </c>
      <c r="I159" s="63">
        <v>355200</v>
      </c>
      <c r="J159" s="63">
        <f t="shared" ref="J159:N160" si="61">J160</f>
        <v>0</v>
      </c>
      <c r="K159" s="63">
        <f t="shared" si="61"/>
        <v>0</v>
      </c>
      <c r="L159" s="63">
        <f t="shared" si="61"/>
        <v>0</v>
      </c>
      <c r="M159" s="63">
        <f t="shared" si="61"/>
        <v>0</v>
      </c>
      <c r="N159" s="63">
        <f t="shared" si="61"/>
        <v>355200</v>
      </c>
    </row>
    <row r="160" spans="1:15" ht="14.45" customHeight="1">
      <c r="A160" s="7" t="s">
        <v>41</v>
      </c>
      <c r="B160" s="2">
        <v>802</v>
      </c>
      <c r="C160" s="13" t="s">
        <v>12</v>
      </c>
      <c r="D160" s="13" t="s">
        <v>119</v>
      </c>
      <c r="E160" s="13" t="s">
        <v>128</v>
      </c>
      <c r="F160" s="13" t="s">
        <v>138</v>
      </c>
      <c r="G160" s="13">
        <v>291</v>
      </c>
      <c r="H160" s="49" t="s">
        <v>0</v>
      </c>
      <c r="I160" s="65">
        <v>355200</v>
      </c>
      <c r="J160" s="65">
        <f t="shared" si="61"/>
        <v>0</v>
      </c>
      <c r="K160" s="65">
        <f t="shared" si="61"/>
        <v>0</v>
      </c>
      <c r="L160" s="65">
        <f t="shared" si="61"/>
        <v>0</v>
      </c>
      <c r="M160" s="65">
        <f t="shared" si="61"/>
        <v>0</v>
      </c>
      <c r="N160" s="65">
        <f t="shared" si="61"/>
        <v>355200</v>
      </c>
    </row>
    <row r="161" spans="1:15" ht="43.35" customHeight="1">
      <c r="A161" s="7" t="s">
        <v>135</v>
      </c>
      <c r="B161" s="2">
        <v>802</v>
      </c>
      <c r="C161" s="13" t="s">
        <v>12</v>
      </c>
      <c r="D161" s="13" t="s">
        <v>119</v>
      </c>
      <c r="E161" s="13" t="s">
        <v>128</v>
      </c>
      <c r="F161" s="13" t="s">
        <v>138</v>
      </c>
      <c r="G161" s="13">
        <v>291</v>
      </c>
      <c r="H161" s="49" t="s">
        <v>136</v>
      </c>
      <c r="I161" s="65">
        <v>355200</v>
      </c>
      <c r="J161" s="65"/>
      <c r="K161" s="65"/>
      <c r="L161" s="65"/>
      <c r="M161" s="65"/>
      <c r="N161" s="65">
        <f>I161+J161+K161+L161+M161</f>
        <v>355200</v>
      </c>
    </row>
    <row r="162" spans="1:15" ht="26.25" customHeight="1">
      <c r="A162" s="5" t="s">
        <v>41</v>
      </c>
      <c r="B162" s="2">
        <v>802</v>
      </c>
      <c r="C162" s="6" t="s">
        <v>12</v>
      </c>
      <c r="D162" s="6" t="s">
        <v>119</v>
      </c>
      <c r="E162" s="6" t="s">
        <v>128</v>
      </c>
      <c r="F162" s="6">
        <v>853</v>
      </c>
      <c r="G162" s="5"/>
      <c r="H162" s="57"/>
      <c r="I162" s="63">
        <v>264528</v>
      </c>
      <c r="J162" s="63">
        <f t="shared" ref="J162:M162" si="62">J163+J164+J165+J166</f>
        <v>0</v>
      </c>
      <c r="K162" s="63">
        <f t="shared" si="62"/>
        <v>0</v>
      </c>
      <c r="L162" s="63">
        <f t="shared" si="62"/>
        <v>0</v>
      </c>
      <c r="M162" s="63">
        <f t="shared" si="62"/>
        <v>0</v>
      </c>
      <c r="N162" s="63">
        <f>N163+N164+N165+N166</f>
        <v>264528</v>
      </c>
    </row>
    <row r="163" spans="1:15" ht="30.75" customHeight="1">
      <c r="A163" s="34" t="s">
        <v>287</v>
      </c>
      <c r="B163" s="2">
        <v>802</v>
      </c>
      <c r="C163" s="13" t="s">
        <v>12</v>
      </c>
      <c r="D163" s="13" t="s">
        <v>119</v>
      </c>
      <c r="E163" s="13" t="s">
        <v>128</v>
      </c>
      <c r="F163" s="13">
        <v>853</v>
      </c>
      <c r="G163" s="7">
        <v>292</v>
      </c>
      <c r="H163" s="49">
        <v>1144</v>
      </c>
      <c r="I163" s="65">
        <v>200</v>
      </c>
      <c r="J163" s="65"/>
      <c r="K163" s="65"/>
      <c r="L163" s="65"/>
      <c r="M163" s="65"/>
      <c r="N163" s="65">
        <f>I163+J163+K163+L163+M163</f>
        <v>200</v>
      </c>
    </row>
    <row r="164" spans="1:15" ht="27" customHeight="1">
      <c r="A164" s="34" t="s">
        <v>288</v>
      </c>
      <c r="B164" s="2">
        <v>802</v>
      </c>
      <c r="C164" s="13" t="s">
        <v>12</v>
      </c>
      <c r="D164" s="13" t="s">
        <v>119</v>
      </c>
      <c r="E164" s="13" t="s">
        <v>128</v>
      </c>
      <c r="F164" s="13">
        <v>853</v>
      </c>
      <c r="G164" s="7">
        <v>292</v>
      </c>
      <c r="H164" s="49">
        <v>1150</v>
      </c>
      <c r="I164" s="65">
        <v>65759.37</v>
      </c>
      <c r="J164" s="65"/>
      <c r="K164" s="65"/>
      <c r="L164" s="65"/>
      <c r="M164" s="65"/>
      <c r="N164" s="65">
        <f>I164+J164+K164+L164+M164</f>
        <v>65759.37</v>
      </c>
    </row>
    <row r="165" spans="1:15" ht="27" customHeight="1">
      <c r="A165" s="17" t="s">
        <v>352</v>
      </c>
      <c r="B165" s="2">
        <v>802</v>
      </c>
      <c r="C165" s="13" t="s">
        <v>12</v>
      </c>
      <c r="D165" s="13" t="s">
        <v>119</v>
      </c>
      <c r="E165" s="13" t="s">
        <v>128</v>
      </c>
      <c r="F165" s="13">
        <v>853</v>
      </c>
      <c r="G165" s="7">
        <v>295</v>
      </c>
      <c r="H165" s="49">
        <v>1144</v>
      </c>
      <c r="I165" s="65">
        <v>61700.63</v>
      </c>
      <c r="J165" s="65"/>
      <c r="K165" s="65"/>
      <c r="L165" s="65"/>
      <c r="M165" s="65"/>
      <c r="N165" s="65">
        <f>I165+J165+K165+L165+M165</f>
        <v>61700.63</v>
      </c>
    </row>
    <row r="166" spans="1:15" ht="27" customHeight="1">
      <c r="A166" s="17" t="s">
        <v>352</v>
      </c>
      <c r="B166" s="2">
        <v>802</v>
      </c>
      <c r="C166" s="13" t="s">
        <v>12</v>
      </c>
      <c r="D166" s="13" t="s">
        <v>119</v>
      </c>
      <c r="E166" s="13" t="s">
        <v>128</v>
      </c>
      <c r="F166" s="13">
        <v>853</v>
      </c>
      <c r="G166" s="7">
        <v>296</v>
      </c>
      <c r="H166" s="49">
        <v>1150</v>
      </c>
      <c r="I166" s="65">
        <v>136868</v>
      </c>
      <c r="J166" s="65"/>
      <c r="K166" s="65"/>
      <c r="L166" s="65"/>
      <c r="M166" s="65"/>
      <c r="N166" s="65">
        <f>I166+J166+K166+L166+M166</f>
        <v>136868</v>
      </c>
    </row>
    <row r="167" spans="1:15" ht="27.75" customHeight="1">
      <c r="A167" s="17" t="s">
        <v>352</v>
      </c>
      <c r="B167" s="2">
        <v>802</v>
      </c>
      <c r="C167" s="13" t="s">
        <v>12</v>
      </c>
      <c r="D167" s="13" t="s">
        <v>119</v>
      </c>
      <c r="E167" s="13">
        <v>9950091017</v>
      </c>
      <c r="F167" s="13">
        <v>831</v>
      </c>
      <c r="G167" s="7">
        <v>295</v>
      </c>
      <c r="H167" s="49">
        <v>1147</v>
      </c>
      <c r="I167" s="65">
        <v>127793.81</v>
      </c>
      <c r="J167" s="65"/>
      <c r="K167" s="65"/>
      <c r="L167" s="65"/>
      <c r="M167" s="65"/>
      <c r="N167" s="65">
        <f>I167+J167+K167+L167+M167</f>
        <v>127793.81</v>
      </c>
    </row>
    <row r="168" spans="1:15" ht="14.45" customHeight="1">
      <c r="A168" s="10" t="s">
        <v>139</v>
      </c>
      <c r="B168" s="2">
        <v>802</v>
      </c>
      <c r="C168" s="6" t="s">
        <v>12</v>
      </c>
      <c r="D168" s="6" t="s">
        <v>119</v>
      </c>
      <c r="E168" s="6"/>
      <c r="F168" s="6" t="s">
        <v>0</v>
      </c>
      <c r="G168" s="6" t="s">
        <v>0</v>
      </c>
      <c r="H168" s="51" t="s">
        <v>0</v>
      </c>
      <c r="I168" s="63">
        <v>521000</v>
      </c>
      <c r="J168" s="63">
        <f t="shared" ref="J168:N172" si="63">J169</f>
        <v>0</v>
      </c>
      <c r="K168" s="63">
        <f t="shared" si="63"/>
        <v>0</v>
      </c>
      <c r="L168" s="63">
        <f t="shared" si="63"/>
        <v>0</v>
      </c>
      <c r="M168" s="63">
        <f t="shared" si="63"/>
        <v>0</v>
      </c>
      <c r="N168" s="63">
        <f t="shared" si="63"/>
        <v>521000</v>
      </c>
    </row>
    <row r="169" spans="1:15" ht="14.45" customHeight="1">
      <c r="A169" s="11" t="s">
        <v>139</v>
      </c>
      <c r="B169" s="2">
        <v>802</v>
      </c>
      <c r="C169" s="12" t="s">
        <v>12</v>
      </c>
      <c r="D169" s="12" t="s">
        <v>119</v>
      </c>
      <c r="E169" s="98" t="s">
        <v>363</v>
      </c>
      <c r="F169" s="12" t="s">
        <v>0</v>
      </c>
      <c r="G169" s="12" t="s">
        <v>0</v>
      </c>
      <c r="H169" s="52" t="s">
        <v>0</v>
      </c>
      <c r="I169" s="64">
        <v>521000</v>
      </c>
      <c r="J169" s="64">
        <f t="shared" si="63"/>
        <v>0</v>
      </c>
      <c r="K169" s="64">
        <f t="shared" si="63"/>
        <v>0</v>
      </c>
      <c r="L169" s="64">
        <f t="shared" si="63"/>
        <v>0</v>
      </c>
      <c r="M169" s="64">
        <f t="shared" si="63"/>
        <v>0</v>
      </c>
      <c r="N169" s="64">
        <f t="shared" si="63"/>
        <v>521000</v>
      </c>
    </row>
    <row r="170" spans="1:15" ht="43.35" customHeight="1">
      <c r="A170" s="10" t="s">
        <v>35</v>
      </c>
      <c r="B170" s="2">
        <v>802</v>
      </c>
      <c r="C170" s="6" t="s">
        <v>12</v>
      </c>
      <c r="D170" s="6" t="s">
        <v>119</v>
      </c>
      <c r="E170" s="99" t="s">
        <v>363</v>
      </c>
      <c r="F170" s="6" t="s">
        <v>36</v>
      </c>
      <c r="G170" s="6" t="s">
        <v>0</v>
      </c>
      <c r="H170" s="51" t="s">
        <v>0</v>
      </c>
      <c r="I170" s="63">
        <v>521000</v>
      </c>
      <c r="J170" s="63">
        <f t="shared" si="63"/>
        <v>0</v>
      </c>
      <c r="K170" s="63">
        <f t="shared" si="63"/>
        <v>0</v>
      </c>
      <c r="L170" s="63">
        <f t="shared" si="63"/>
        <v>0</v>
      </c>
      <c r="M170" s="63">
        <f t="shared" si="63"/>
        <v>0</v>
      </c>
      <c r="N170" s="63">
        <f t="shared" si="63"/>
        <v>521000</v>
      </c>
    </row>
    <row r="171" spans="1:15" ht="43.35" customHeight="1">
      <c r="A171" s="10" t="s">
        <v>37</v>
      </c>
      <c r="B171" s="2">
        <v>802</v>
      </c>
      <c r="C171" s="6" t="s">
        <v>12</v>
      </c>
      <c r="D171" s="6" t="s">
        <v>119</v>
      </c>
      <c r="E171" s="99" t="s">
        <v>363</v>
      </c>
      <c r="F171" s="6" t="s">
        <v>38</v>
      </c>
      <c r="G171" s="6" t="s">
        <v>0</v>
      </c>
      <c r="H171" s="51" t="s">
        <v>0</v>
      </c>
      <c r="I171" s="63">
        <v>521000</v>
      </c>
      <c r="J171" s="63">
        <f t="shared" si="63"/>
        <v>0</v>
      </c>
      <c r="K171" s="63">
        <f t="shared" si="63"/>
        <v>0</v>
      </c>
      <c r="L171" s="63">
        <f t="shared" si="63"/>
        <v>0</v>
      </c>
      <c r="M171" s="63">
        <f t="shared" si="63"/>
        <v>0</v>
      </c>
      <c r="N171" s="63">
        <f t="shared" si="63"/>
        <v>521000</v>
      </c>
    </row>
    <row r="172" spans="1:15" ht="43.35" customHeight="1">
      <c r="A172" s="5" t="s">
        <v>39</v>
      </c>
      <c r="B172" s="2">
        <v>802</v>
      </c>
      <c r="C172" s="6" t="s">
        <v>12</v>
      </c>
      <c r="D172" s="6" t="s">
        <v>119</v>
      </c>
      <c r="E172" s="99" t="s">
        <v>363</v>
      </c>
      <c r="F172" s="6" t="s">
        <v>40</v>
      </c>
      <c r="G172" s="6" t="s">
        <v>0</v>
      </c>
      <c r="H172" s="51" t="s">
        <v>0</v>
      </c>
      <c r="I172" s="63">
        <v>521000</v>
      </c>
      <c r="J172" s="63">
        <f t="shared" si="63"/>
        <v>0</v>
      </c>
      <c r="K172" s="63">
        <f t="shared" si="63"/>
        <v>0</v>
      </c>
      <c r="L172" s="63">
        <f t="shared" si="63"/>
        <v>0</v>
      </c>
      <c r="M172" s="63">
        <f t="shared" si="63"/>
        <v>0</v>
      </c>
      <c r="N172" s="63">
        <f t="shared" si="63"/>
        <v>521000</v>
      </c>
    </row>
    <row r="173" spans="1:15" ht="14.45" customHeight="1">
      <c r="A173" s="7" t="s">
        <v>41</v>
      </c>
      <c r="B173" s="2">
        <v>802</v>
      </c>
      <c r="C173" s="13" t="s">
        <v>12</v>
      </c>
      <c r="D173" s="13" t="s">
        <v>119</v>
      </c>
      <c r="E173" s="98" t="s">
        <v>363</v>
      </c>
      <c r="F173" s="13" t="s">
        <v>40</v>
      </c>
      <c r="G173" s="13">
        <v>296</v>
      </c>
      <c r="H173" s="49" t="s">
        <v>0</v>
      </c>
      <c r="I173" s="65">
        <v>521000</v>
      </c>
      <c r="J173" s="65">
        <f t="shared" ref="J173:M173" si="64">J174+J175</f>
        <v>0</v>
      </c>
      <c r="K173" s="65">
        <f t="shared" si="64"/>
        <v>0</v>
      </c>
      <c r="L173" s="65">
        <f t="shared" si="64"/>
        <v>0</v>
      </c>
      <c r="M173" s="65">
        <f t="shared" si="64"/>
        <v>0</v>
      </c>
      <c r="N173" s="65">
        <f>N174+N175</f>
        <v>521000</v>
      </c>
    </row>
    <row r="174" spans="1:15" ht="41.25" customHeight="1">
      <c r="A174" s="17" t="s">
        <v>259</v>
      </c>
      <c r="B174" s="2">
        <v>802</v>
      </c>
      <c r="C174" s="13" t="s">
        <v>12</v>
      </c>
      <c r="D174" s="13" t="s">
        <v>119</v>
      </c>
      <c r="E174" s="98" t="s">
        <v>363</v>
      </c>
      <c r="F174" s="13" t="s">
        <v>40</v>
      </c>
      <c r="G174" s="13">
        <v>296</v>
      </c>
      <c r="H174" s="54">
        <v>1148</v>
      </c>
      <c r="I174" s="65">
        <v>100000</v>
      </c>
      <c r="J174" s="65"/>
      <c r="K174" s="65"/>
      <c r="L174" s="65"/>
      <c r="M174" s="65"/>
      <c r="N174" s="65">
        <f>I174+J174+K174+L174+M174</f>
        <v>100000</v>
      </c>
    </row>
    <row r="175" spans="1:15" ht="28.9" customHeight="1">
      <c r="A175" s="7" t="s">
        <v>140</v>
      </c>
      <c r="B175" s="2">
        <v>802</v>
      </c>
      <c r="C175" s="13" t="s">
        <v>12</v>
      </c>
      <c r="D175" s="13" t="s">
        <v>119</v>
      </c>
      <c r="E175" s="98" t="s">
        <v>363</v>
      </c>
      <c r="F175" s="13" t="s">
        <v>40</v>
      </c>
      <c r="G175" s="13">
        <v>296</v>
      </c>
      <c r="H175" s="49" t="s">
        <v>141</v>
      </c>
      <c r="I175" s="65">
        <v>421000</v>
      </c>
      <c r="J175" s="65"/>
      <c r="K175" s="65"/>
      <c r="L175" s="65"/>
      <c r="M175" s="65"/>
      <c r="N175" s="65">
        <f>I175+J175+K175+L175+M175</f>
        <v>421000</v>
      </c>
    </row>
    <row r="176" spans="1:15" ht="14.45" customHeight="1">
      <c r="A176" s="15" t="s">
        <v>142</v>
      </c>
      <c r="B176" s="75">
        <v>802</v>
      </c>
      <c r="C176" s="16" t="s">
        <v>14</v>
      </c>
      <c r="D176" s="16" t="s">
        <v>0</v>
      </c>
      <c r="E176" s="16" t="s">
        <v>0</v>
      </c>
      <c r="F176" s="16" t="s">
        <v>0</v>
      </c>
      <c r="G176" s="16" t="s">
        <v>0</v>
      </c>
      <c r="H176" s="50" t="s">
        <v>0</v>
      </c>
      <c r="I176" s="62">
        <v>2775400</v>
      </c>
      <c r="J176" s="62" t="e">
        <f t="shared" ref="J176:N179" si="65">J177</f>
        <v>#REF!</v>
      </c>
      <c r="K176" s="62">
        <f t="shared" si="65"/>
        <v>72000</v>
      </c>
      <c r="L176" s="62">
        <f t="shared" si="65"/>
        <v>0</v>
      </c>
      <c r="M176" s="62">
        <f t="shared" si="65"/>
        <v>0</v>
      </c>
      <c r="N176" s="62">
        <f t="shared" si="65"/>
        <v>2847400</v>
      </c>
      <c r="O176" s="14"/>
    </row>
    <row r="177" spans="1:15" ht="28.9" customHeight="1">
      <c r="A177" s="8" t="s">
        <v>143</v>
      </c>
      <c r="B177" s="2">
        <v>802</v>
      </c>
      <c r="C177" s="6" t="s">
        <v>14</v>
      </c>
      <c r="D177" s="6" t="s">
        <v>32</v>
      </c>
      <c r="E177" s="6" t="s">
        <v>0</v>
      </c>
      <c r="F177" s="6" t="s">
        <v>0</v>
      </c>
      <c r="G177" s="6" t="s">
        <v>0</v>
      </c>
      <c r="H177" s="51" t="s">
        <v>0</v>
      </c>
      <c r="I177" s="63">
        <v>2775400</v>
      </c>
      <c r="J177" s="63" t="e">
        <f t="shared" si="65"/>
        <v>#REF!</v>
      </c>
      <c r="K177" s="63">
        <f t="shared" si="65"/>
        <v>72000</v>
      </c>
      <c r="L177" s="63">
        <f t="shared" si="65"/>
        <v>0</v>
      </c>
      <c r="M177" s="63">
        <f t="shared" si="65"/>
        <v>0</v>
      </c>
      <c r="N177" s="63">
        <f t="shared" si="65"/>
        <v>2847400</v>
      </c>
    </row>
    <row r="178" spans="1:15" ht="14.45" customHeight="1">
      <c r="A178" s="10" t="s">
        <v>15</v>
      </c>
      <c r="B178" s="2">
        <v>802</v>
      </c>
      <c r="C178" s="6" t="s">
        <v>14</v>
      </c>
      <c r="D178" s="6" t="s">
        <v>32</v>
      </c>
      <c r="E178" s="6" t="s">
        <v>16</v>
      </c>
      <c r="F178" s="6" t="s">
        <v>0</v>
      </c>
      <c r="G178" s="6" t="s">
        <v>0</v>
      </c>
      <c r="H178" s="51" t="s">
        <v>0</v>
      </c>
      <c r="I178" s="63">
        <v>2775400</v>
      </c>
      <c r="J178" s="63" t="e">
        <f t="shared" si="65"/>
        <v>#REF!</v>
      </c>
      <c r="K178" s="63">
        <f t="shared" si="65"/>
        <v>72000</v>
      </c>
      <c r="L178" s="63">
        <f t="shared" si="65"/>
        <v>0</v>
      </c>
      <c r="M178" s="63">
        <f t="shared" si="65"/>
        <v>0</v>
      </c>
      <c r="N178" s="63">
        <f t="shared" si="65"/>
        <v>2847400</v>
      </c>
    </row>
    <row r="179" spans="1:15" ht="14.45" customHeight="1">
      <c r="A179" s="10" t="s">
        <v>123</v>
      </c>
      <c r="B179" s="2">
        <v>802</v>
      </c>
      <c r="C179" s="6" t="s">
        <v>14</v>
      </c>
      <c r="D179" s="6" t="s">
        <v>32</v>
      </c>
      <c r="E179" s="6" t="s">
        <v>124</v>
      </c>
      <c r="F179" s="6" t="s">
        <v>0</v>
      </c>
      <c r="G179" s="6" t="s">
        <v>0</v>
      </c>
      <c r="H179" s="51" t="s">
        <v>0</v>
      </c>
      <c r="I179" s="63">
        <v>2775400</v>
      </c>
      <c r="J179" s="63" t="e">
        <f t="shared" si="65"/>
        <v>#REF!</v>
      </c>
      <c r="K179" s="63">
        <f t="shared" si="65"/>
        <v>72000</v>
      </c>
      <c r="L179" s="63">
        <f t="shared" si="65"/>
        <v>0</v>
      </c>
      <c r="M179" s="63">
        <f t="shared" si="65"/>
        <v>0</v>
      </c>
      <c r="N179" s="63">
        <f t="shared" si="65"/>
        <v>2847400</v>
      </c>
    </row>
    <row r="180" spans="1:15" ht="72.599999999999994" customHeight="1">
      <c r="A180" s="11" t="s">
        <v>144</v>
      </c>
      <c r="B180" s="2">
        <v>802</v>
      </c>
      <c r="C180" s="12" t="s">
        <v>14</v>
      </c>
      <c r="D180" s="12" t="s">
        <v>32</v>
      </c>
      <c r="E180" s="12" t="s">
        <v>145</v>
      </c>
      <c r="F180" s="12" t="s">
        <v>0</v>
      </c>
      <c r="G180" s="12" t="s">
        <v>0</v>
      </c>
      <c r="H180" s="52" t="s">
        <v>0</v>
      </c>
      <c r="I180" s="64">
        <v>2775400</v>
      </c>
      <c r="J180" s="64" t="e">
        <f>#REF!+#REF!</f>
        <v>#REF!</v>
      </c>
      <c r="K180" s="64">
        <f>K182+K184+K185+K186+K187</f>
        <v>72000</v>
      </c>
      <c r="L180" s="64">
        <f t="shared" ref="L180:N180" si="66">L182+L184+L185+L186+L187</f>
        <v>0</v>
      </c>
      <c r="M180" s="64">
        <f t="shared" si="66"/>
        <v>0</v>
      </c>
      <c r="N180" s="64">
        <f t="shared" si="66"/>
        <v>2847400</v>
      </c>
    </row>
    <row r="181" spans="1:15" ht="14.45" customHeight="1">
      <c r="A181" s="7" t="s">
        <v>27</v>
      </c>
      <c r="B181" s="2">
        <v>802</v>
      </c>
      <c r="C181" s="13" t="s">
        <v>14</v>
      </c>
      <c r="D181" s="13" t="s">
        <v>32</v>
      </c>
      <c r="E181" s="13" t="s">
        <v>145</v>
      </c>
      <c r="F181" s="13" t="s">
        <v>26</v>
      </c>
      <c r="G181" s="7" t="s">
        <v>28</v>
      </c>
      <c r="H181" s="49" t="s">
        <v>0</v>
      </c>
      <c r="I181" s="65">
        <v>1672321.56</v>
      </c>
      <c r="J181" s="65"/>
      <c r="K181" s="65"/>
      <c r="L181" s="65"/>
      <c r="M181" s="65">
        <f>M182</f>
        <v>0</v>
      </c>
      <c r="N181" s="65">
        <f>N182</f>
        <v>1727621.1</v>
      </c>
    </row>
    <row r="182" spans="1:15" ht="30" customHeight="1">
      <c r="A182" s="7" t="s">
        <v>27</v>
      </c>
      <c r="B182" s="2">
        <v>802</v>
      </c>
      <c r="C182" s="13" t="s">
        <v>14</v>
      </c>
      <c r="D182" s="13" t="s">
        <v>32</v>
      </c>
      <c r="E182" s="13" t="s">
        <v>145</v>
      </c>
      <c r="F182" s="13" t="s">
        <v>26</v>
      </c>
      <c r="G182" s="7" t="s">
        <v>28</v>
      </c>
      <c r="H182" s="49" t="s">
        <v>147</v>
      </c>
      <c r="I182" s="65">
        <v>1672321.56</v>
      </c>
      <c r="J182" s="65"/>
      <c r="K182" s="65">
        <v>55299.54</v>
      </c>
      <c r="L182" s="65"/>
      <c r="M182" s="65"/>
      <c r="N182" s="65">
        <f>I182+J182+K182+L182+M182</f>
        <v>1727621.1</v>
      </c>
    </row>
    <row r="183" spans="1:15" ht="14.45" customHeight="1">
      <c r="A183" s="7" t="s">
        <v>29</v>
      </c>
      <c r="B183" s="2">
        <v>802</v>
      </c>
      <c r="C183" s="13" t="s">
        <v>14</v>
      </c>
      <c r="D183" s="13" t="s">
        <v>32</v>
      </c>
      <c r="E183" s="13" t="s">
        <v>145</v>
      </c>
      <c r="F183" s="13" t="s">
        <v>26</v>
      </c>
      <c r="G183" s="7" t="s">
        <v>30</v>
      </c>
      <c r="H183" s="49" t="s">
        <v>0</v>
      </c>
      <c r="I183" s="65">
        <v>527103.99</v>
      </c>
      <c r="J183" s="65"/>
      <c r="K183" s="65"/>
      <c r="L183" s="65"/>
      <c r="M183" s="65">
        <f t="shared" ref="M183:N183" si="67">M184</f>
        <v>0</v>
      </c>
      <c r="N183" s="65">
        <f t="shared" si="67"/>
        <v>543804.44999999995</v>
      </c>
    </row>
    <row r="184" spans="1:15" ht="32.25" customHeight="1">
      <c r="A184" s="7" t="s">
        <v>29</v>
      </c>
      <c r="B184" s="2">
        <v>802</v>
      </c>
      <c r="C184" s="13" t="s">
        <v>14</v>
      </c>
      <c r="D184" s="13" t="s">
        <v>32</v>
      </c>
      <c r="E184" s="13" t="s">
        <v>145</v>
      </c>
      <c r="F184" s="13" t="s">
        <v>26</v>
      </c>
      <c r="G184" s="7" t="s">
        <v>30</v>
      </c>
      <c r="H184" s="49" t="s">
        <v>147</v>
      </c>
      <c r="I184" s="65">
        <v>527103.99</v>
      </c>
      <c r="J184" s="65"/>
      <c r="K184" s="65">
        <v>16700.46</v>
      </c>
      <c r="L184" s="65"/>
      <c r="M184" s="65"/>
      <c r="N184" s="65">
        <f>I184+J184+K184+L184+M184</f>
        <v>543804.44999999995</v>
      </c>
    </row>
    <row r="185" spans="1:15" ht="39" customHeight="1">
      <c r="A185" s="34" t="s">
        <v>387</v>
      </c>
      <c r="B185" s="2">
        <v>802</v>
      </c>
      <c r="C185" s="13" t="s">
        <v>14</v>
      </c>
      <c r="D185" s="13" t="s">
        <v>32</v>
      </c>
      <c r="E185" s="13" t="s">
        <v>145</v>
      </c>
      <c r="F185" s="13">
        <v>122</v>
      </c>
      <c r="G185" s="7">
        <v>212</v>
      </c>
      <c r="H185" s="49">
        <v>1101</v>
      </c>
      <c r="I185" s="65">
        <v>290762</v>
      </c>
      <c r="J185" s="65"/>
      <c r="K185" s="65"/>
      <c r="L185" s="65"/>
      <c r="M185" s="65"/>
      <c r="N185" s="65">
        <f>I185+J185+K185+L185+M185</f>
        <v>290762</v>
      </c>
    </row>
    <row r="186" spans="1:15" ht="52.5" customHeight="1">
      <c r="A186" s="34" t="s">
        <v>64</v>
      </c>
      <c r="B186" s="2">
        <v>802</v>
      </c>
      <c r="C186" s="13" t="s">
        <v>14</v>
      </c>
      <c r="D186" s="13" t="s">
        <v>32</v>
      </c>
      <c r="E186" s="13" t="s">
        <v>145</v>
      </c>
      <c r="F186" s="13">
        <v>122</v>
      </c>
      <c r="G186" s="7">
        <v>212</v>
      </c>
      <c r="H186" s="49">
        <v>1104</v>
      </c>
      <c r="I186" s="65">
        <v>44620</v>
      </c>
      <c r="J186" s="65"/>
      <c r="K186" s="65"/>
      <c r="L186" s="65"/>
      <c r="M186" s="65"/>
      <c r="N186" s="65">
        <f>I186+J186+K186+L186+M186</f>
        <v>44620</v>
      </c>
    </row>
    <row r="187" spans="1:15" ht="43.35" customHeight="1">
      <c r="A187" s="5" t="s">
        <v>39</v>
      </c>
      <c r="B187" s="2">
        <v>802</v>
      </c>
      <c r="C187" s="6" t="s">
        <v>14</v>
      </c>
      <c r="D187" s="6" t="s">
        <v>32</v>
      </c>
      <c r="E187" s="6" t="s">
        <v>145</v>
      </c>
      <c r="F187" s="6" t="s">
        <v>40</v>
      </c>
      <c r="G187" s="6" t="s">
        <v>0</v>
      </c>
      <c r="H187" s="51" t="s">
        <v>0</v>
      </c>
      <c r="I187" s="63">
        <v>240592.45</v>
      </c>
      <c r="J187" s="63"/>
      <c r="K187" s="63">
        <f>K188+K189+K190</f>
        <v>0</v>
      </c>
      <c r="L187" s="63">
        <f t="shared" ref="L187:N187" si="68">L188+L189+L190</f>
        <v>0</v>
      </c>
      <c r="M187" s="63">
        <f t="shared" si="68"/>
        <v>0</v>
      </c>
      <c r="N187" s="63">
        <f t="shared" si="68"/>
        <v>240592.45</v>
      </c>
    </row>
    <row r="188" spans="1:15" ht="43.35" customHeight="1">
      <c r="A188" s="34" t="s">
        <v>54</v>
      </c>
      <c r="B188" s="6">
        <v>802</v>
      </c>
      <c r="C188" s="13" t="s">
        <v>14</v>
      </c>
      <c r="D188" s="13" t="s">
        <v>32</v>
      </c>
      <c r="E188" s="13" t="s">
        <v>145</v>
      </c>
      <c r="F188" s="13" t="s">
        <v>40</v>
      </c>
      <c r="G188" s="7">
        <v>226</v>
      </c>
      <c r="H188" s="49">
        <v>1140</v>
      </c>
      <c r="I188" s="66">
        <v>20000</v>
      </c>
      <c r="J188" s="66"/>
      <c r="K188" s="66"/>
      <c r="L188" s="66"/>
      <c r="M188" s="66"/>
      <c r="N188" s="65">
        <f t="shared" ref="N188:N189" si="69">I188+K188+L188+M188</f>
        <v>20000</v>
      </c>
    </row>
    <row r="189" spans="1:15" ht="43.35" customHeight="1">
      <c r="A189" s="34" t="s">
        <v>388</v>
      </c>
      <c r="B189" s="2">
        <v>802</v>
      </c>
      <c r="C189" s="13" t="s">
        <v>14</v>
      </c>
      <c r="D189" s="13" t="s">
        <v>32</v>
      </c>
      <c r="E189" s="13" t="s">
        <v>145</v>
      </c>
      <c r="F189" s="13" t="s">
        <v>40</v>
      </c>
      <c r="G189" s="27">
        <v>310</v>
      </c>
      <c r="H189" s="53">
        <v>1116</v>
      </c>
      <c r="I189" s="66">
        <v>96970</v>
      </c>
      <c r="J189" s="66"/>
      <c r="K189" s="66"/>
      <c r="L189" s="66"/>
      <c r="M189" s="66"/>
      <c r="N189" s="65">
        <f t="shared" si="69"/>
        <v>96970</v>
      </c>
    </row>
    <row r="190" spans="1:15" ht="14.45" customHeight="1">
      <c r="A190" s="7" t="s">
        <v>45</v>
      </c>
      <c r="B190" s="2">
        <v>802</v>
      </c>
      <c r="C190" s="13" t="s">
        <v>14</v>
      </c>
      <c r="D190" s="13" t="s">
        <v>32</v>
      </c>
      <c r="E190" s="13" t="s">
        <v>145</v>
      </c>
      <c r="F190" s="13" t="s">
        <v>40</v>
      </c>
      <c r="G190" s="7" t="s">
        <v>46</v>
      </c>
      <c r="H190" s="49">
        <v>1123</v>
      </c>
      <c r="I190" s="65">
        <v>123622.45</v>
      </c>
      <c r="J190" s="65"/>
      <c r="K190" s="65"/>
      <c r="L190" s="65"/>
      <c r="M190" s="65"/>
      <c r="N190" s="65">
        <f>I190+K190+L190+M190</f>
        <v>123622.45</v>
      </c>
    </row>
    <row r="191" spans="1:15" ht="43.35" customHeight="1">
      <c r="A191" s="15" t="s">
        <v>148</v>
      </c>
      <c r="B191" s="75">
        <v>802</v>
      </c>
      <c r="C191" s="16" t="s">
        <v>32</v>
      </c>
      <c r="D191" s="16" t="s">
        <v>0</v>
      </c>
      <c r="E191" s="16" t="s">
        <v>0</v>
      </c>
      <c r="F191" s="16" t="s">
        <v>0</v>
      </c>
      <c r="G191" s="16" t="s">
        <v>0</v>
      </c>
      <c r="H191" s="50" t="s">
        <v>0</v>
      </c>
      <c r="I191" s="62">
        <v>2980736</v>
      </c>
      <c r="J191" s="62">
        <f t="shared" ref="J191:M191" si="70">J192+J201</f>
        <v>0</v>
      </c>
      <c r="K191" s="62">
        <f t="shared" si="70"/>
        <v>-11971</v>
      </c>
      <c r="L191" s="62">
        <f t="shared" si="70"/>
        <v>0</v>
      </c>
      <c r="M191" s="62">
        <f t="shared" si="70"/>
        <v>0</v>
      </c>
      <c r="N191" s="62">
        <f>N192+N201</f>
        <v>2968765</v>
      </c>
      <c r="O191" s="14">
        <f>I191+J191+K191+L191+M191</f>
        <v>2968765</v>
      </c>
    </row>
    <row r="192" spans="1:15" ht="14.45" customHeight="1">
      <c r="A192" s="8" t="s">
        <v>149</v>
      </c>
      <c r="B192" s="2">
        <v>802</v>
      </c>
      <c r="C192" s="6" t="s">
        <v>32</v>
      </c>
      <c r="D192" s="6" t="s">
        <v>50</v>
      </c>
      <c r="E192" s="6" t="s">
        <v>0</v>
      </c>
      <c r="F192" s="6" t="s">
        <v>0</v>
      </c>
      <c r="G192" s="6" t="s">
        <v>0</v>
      </c>
      <c r="H192" s="51" t="s">
        <v>0</v>
      </c>
      <c r="I192" s="63">
        <v>91531</v>
      </c>
      <c r="J192" s="63"/>
      <c r="K192" s="63">
        <f>K200</f>
        <v>-11971</v>
      </c>
      <c r="L192" s="63">
        <f t="shared" ref="L192:N192" si="71">L200</f>
        <v>0</v>
      </c>
      <c r="M192" s="63">
        <f t="shared" si="71"/>
        <v>0</v>
      </c>
      <c r="N192" s="63">
        <f t="shared" si="71"/>
        <v>79560</v>
      </c>
    </row>
    <row r="193" spans="1:15" ht="14.45" customHeight="1">
      <c r="A193" s="10" t="s">
        <v>15</v>
      </c>
      <c r="B193" s="2">
        <v>802</v>
      </c>
      <c r="C193" s="6" t="s">
        <v>32</v>
      </c>
      <c r="D193" s="6" t="s">
        <v>50</v>
      </c>
      <c r="E193" s="6" t="s">
        <v>16</v>
      </c>
      <c r="F193" s="6" t="s">
        <v>0</v>
      </c>
      <c r="G193" s="6" t="s">
        <v>0</v>
      </c>
      <c r="H193" s="51" t="s">
        <v>0</v>
      </c>
      <c r="I193" s="63">
        <v>91531</v>
      </c>
      <c r="J193" s="63"/>
      <c r="K193" s="63"/>
      <c r="L193" s="63"/>
      <c r="M193" s="63">
        <f t="shared" ref="M193:N199" si="72">M194</f>
        <v>0</v>
      </c>
      <c r="N193" s="63">
        <f t="shared" si="72"/>
        <v>79560</v>
      </c>
    </row>
    <row r="194" spans="1:15" ht="14.45" customHeight="1">
      <c r="A194" s="10" t="s">
        <v>123</v>
      </c>
      <c r="B194" s="2">
        <v>802</v>
      </c>
      <c r="C194" s="6" t="s">
        <v>32</v>
      </c>
      <c r="D194" s="6" t="s">
        <v>50</v>
      </c>
      <c r="E194" s="6" t="s">
        <v>124</v>
      </c>
      <c r="F194" s="6" t="s">
        <v>0</v>
      </c>
      <c r="G194" s="6" t="s">
        <v>0</v>
      </c>
      <c r="H194" s="51" t="s">
        <v>0</v>
      </c>
      <c r="I194" s="63">
        <v>91531</v>
      </c>
      <c r="J194" s="63"/>
      <c r="K194" s="63"/>
      <c r="L194" s="63"/>
      <c r="M194" s="63">
        <f t="shared" si="72"/>
        <v>0</v>
      </c>
      <c r="N194" s="63">
        <f t="shared" si="72"/>
        <v>79560</v>
      </c>
    </row>
    <row r="195" spans="1:15" ht="57.6" customHeight="1">
      <c r="A195" s="11" t="s">
        <v>150</v>
      </c>
      <c r="B195" s="2">
        <v>802</v>
      </c>
      <c r="C195" s="12" t="s">
        <v>32</v>
      </c>
      <c r="D195" s="12" t="s">
        <v>50</v>
      </c>
      <c r="E195" s="12" t="s">
        <v>151</v>
      </c>
      <c r="F195" s="12" t="s">
        <v>0</v>
      </c>
      <c r="G195" s="12" t="s">
        <v>0</v>
      </c>
      <c r="H195" s="52" t="s">
        <v>0</v>
      </c>
      <c r="I195" s="64">
        <v>91531</v>
      </c>
      <c r="J195" s="64"/>
      <c r="K195" s="64"/>
      <c r="L195" s="64"/>
      <c r="M195" s="64">
        <f t="shared" si="72"/>
        <v>0</v>
      </c>
      <c r="N195" s="64">
        <f t="shared" si="72"/>
        <v>79560</v>
      </c>
    </row>
    <row r="196" spans="1:15" ht="43.35" customHeight="1">
      <c r="A196" s="10" t="s">
        <v>35</v>
      </c>
      <c r="B196" s="2">
        <v>802</v>
      </c>
      <c r="C196" s="6" t="s">
        <v>32</v>
      </c>
      <c r="D196" s="6" t="s">
        <v>50</v>
      </c>
      <c r="E196" s="6" t="s">
        <v>151</v>
      </c>
      <c r="F196" s="6" t="s">
        <v>36</v>
      </c>
      <c r="G196" s="6" t="s">
        <v>0</v>
      </c>
      <c r="H196" s="51" t="s">
        <v>0</v>
      </c>
      <c r="I196" s="63">
        <v>91531</v>
      </c>
      <c r="J196" s="63"/>
      <c r="K196" s="63"/>
      <c r="L196" s="63"/>
      <c r="M196" s="63">
        <f t="shared" si="72"/>
        <v>0</v>
      </c>
      <c r="N196" s="63">
        <f t="shared" si="72"/>
        <v>79560</v>
      </c>
    </row>
    <row r="197" spans="1:15" ht="43.35" customHeight="1">
      <c r="A197" s="10" t="s">
        <v>37</v>
      </c>
      <c r="B197" s="2">
        <v>802</v>
      </c>
      <c r="C197" s="6" t="s">
        <v>32</v>
      </c>
      <c r="D197" s="6" t="s">
        <v>50</v>
      </c>
      <c r="E197" s="6" t="s">
        <v>151</v>
      </c>
      <c r="F197" s="6" t="s">
        <v>38</v>
      </c>
      <c r="G197" s="6" t="s">
        <v>0</v>
      </c>
      <c r="H197" s="51" t="s">
        <v>0</v>
      </c>
      <c r="I197" s="63">
        <v>91531</v>
      </c>
      <c r="J197" s="63"/>
      <c r="K197" s="63"/>
      <c r="L197" s="63"/>
      <c r="M197" s="63">
        <f t="shared" si="72"/>
        <v>0</v>
      </c>
      <c r="N197" s="63">
        <f t="shared" si="72"/>
        <v>79560</v>
      </c>
    </row>
    <row r="198" spans="1:15" ht="43.35" customHeight="1">
      <c r="A198" s="5" t="s">
        <v>39</v>
      </c>
      <c r="B198" s="2">
        <v>802</v>
      </c>
      <c r="C198" s="6" t="s">
        <v>32</v>
      </c>
      <c r="D198" s="6" t="s">
        <v>50</v>
      </c>
      <c r="E198" s="6" t="s">
        <v>151</v>
      </c>
      <c r="F198" s="6" t="s">
        <v>40</v>
      </c>
      <c r="G198" s="6" t="s">
        <v>0</v>
      </c>
      <c r="H198" s="51" t="s">
        <v>0</v>
      </c>
      <c r="I198" s="63">
        <v>91531</v>
      </c>
      <c r="J198" s="63"/>
      <c r="K198" s="63"/>
      <c r="L198" s="63"/>
      <c r="M198" s="63">
        <f t="shared" si="72"/>
        <v>0</v>
      </c>
      <c r="N198" s="63">
        <f t="shared" si="72"/>
        <v>79560</v>
      </c>
    </row>
    <row r="199" spans="1:15" ht="14.45" customHeight="1">
      <c r="A199" s="7" t="s">
        <v>54</v>
      </c>
      <c r="B199" s="2">
        <v>802</v>
      </c>
      <c r="C199" s="13" t="s">
        <v>32</v>
      </c>
      <c r="D199" s="13" t="s">
        <v>50</v>
      </c>
      <c r="E199" s="13" t="s">
        <v>151</v>
      </c>
      <c r="F199" s="13" t="s">
        <v>40</v>
      </c>
      <c r="G199" s="7" t="s">
        <v>55</v>
      </c>
      <c r="H199" s="49" t="s">
        <v>0</v>
      </c>
      <c r="I199" s="65">
        <v>91531</v>
      </c>
      <c r="J199" s="65"/>
      <c r="K199" s="65"/>
      <c r="L199" s="65"/>
      <c r="M199" s="65">
        <f t="shared" si="72"/>
        <v>0</v>
      </c>
      <c r="N199" s="65">
        <f t="shared" si="72"/>
        <v>79560</v>
      </c>
    </row>
    <row r="200" spans="1:15" ht="72.599999999999994" customHeight="1">
      <c r="A200" s="7" t="s">
        <v>152</v>
      </c>
      <c r="B200" s="2">
        <v>802</v>
      </c>
      <c r="C200" s="13" t="s">
        <v>32</v>
      </c>
      <c r="D200" s="13" t="s">
        <v>50</v>
      </c>
      <c r="E200" s="13" t="s">
        <v>151</v>
      </c>
      <c r="F200" s="13" t="s">
        <v>40</v>
      </c>
      <c r="G200" s="7" t="s">
        <v>55</v>
      </c>
      <c r="H200" s="49" t="s">
        <v>153</v>
      </c>
      <c r="I200" s="65">
        <v>91531</v>
      </c>
      <c r="J200" s="65"/>
      <c r="K200" s="65">
        <f>-11971</f>
        <v>-11971</v>
      </c>
      <c r="L200" s="65"/>
      <c r="M200" s="65"/>
      <c r="N200" s="65">
        <f>I200+J200+K200+L200+M200</f>
        <v>79560</v>
      </c>
    </row>
    <row r="201" spans="1:15" ht="57.6" customHeight="1">
      <c r="A201" s="8" t="s">
        <v>154</v>
      </c>
      <c r="B201" s="2">
        <v>802</v>
      </c>
      <c r="C201" s="6" t="s">
        <v>32</v>
      </c>
      <c r="D201" s="6" t="s">
        <v>155</v>
      </c>
      <c r="E201" s="6" t="s">
        <v>0</v>
      </c>
      <c r="F201" s="6" t="s">
        <v>0</v>
      </c>
      <c r="G201" s="6" t="s">
        <v>0</v>
      </c>
      <c r="H201" s="51" t="s">
        <v>0</v>
      </c>
      <c r="I201" s="63">
        <v>2889205</v>
      </c>
      <c r="J201" s="63">
        <f>J202+J215</f>
        <v>0</v>
      </c>
      <c r="K201" s="63">
        <f>K202+K215</f>
        <v>0</v>
      </c>
      <c r="L201" s="63">
        <f>L202+L215</f>
        <v>0</v>
      </c>
      <c r="M201" s="63">
        <f>M202+M215</f>
        <v>0</v>
      </c>
      <c r="N201" s="63">
        <f>N202+N215</f>
        <v>2889205</v>
      </c>
      <c r="O201" s="14"/>
    </row>
    <row r="202" spans="1:15" ht="57.6" customHeight="1">
      <c r="A202" s="10" t="s">
        <v>156</v>
      </c>
      <c r="B202" s="2">
        <v>802</v>
      </c>
      <c r="C202" s="6" t="s">
        <v>32</v>
      </c>
      <c r="D202" s="6" t="s">
        <v>155</v>
      </c>
      <c r="E202" s="6" t="s">
        <v>314</v>
      </c>
      <c r="F202" s="6" t="s">
        <v>0</v>
      </c>
      <c r="G202" s="6" t="s">
        <v>0</v>
      </c>
      <c r="H202" s="51" t="s">
        <v>0</v>
      </c>
      <c r="I202" s="63">
        <v>2289805</v>
      </c>
      <c r="J202" s="63">
        <f t="shared" ref="J202:N204" si="73">J203</f>
        <v>0</v>
      </c>
      <c r="K202" s="63">
        <f t="shared" si="73"/>
        <v>0</v>
      </c>
      <c r="L202" s="63">
        <f t="shared" si="73"/>
        <v>0</v>
      </c>
      <c r="M202" s="63">
        <f t="shared" si="73"/>
        <v>0</v>
      </c>
      <c r="N202" s="63">
        <f t="shared" si="73"/>
        <v>2289805</v>
      </c>
      <c r="O202" s="14"/>
    </row>
    <row r="203" spans="1:15" ht="43.35" customHeight="1">
      <c r="A203" s="11" t="s">
        <v>157</v>
      </c>
      <c r="B203" s="2">
        <v>802</v>
      </c>
      <c r="C203" s="12" t="s">
        <v>32</v>
      </c>
      <c r="D203" s="12" t="s">
        <v>155</v>
      </c>
      <c r="E203" s="79">
        <v>1710010010</v>
      </c>
      <c r="F203" s="12" t="s">
        <v>0</v>
      </c>
      <c r="G203" s="12" t="s">
        <v>0</v>
      </c>
      <c r="H203" s="52" t="s">
        <v>0</v>
      </c>
      <c r="I203" s="64">
        <v>2289805</v>
      </c>
      <c r="J203" s="64">
        <f t="shared" si="73"/>
        <v>0</v>
      </c>
      <c r="K203" s="64">
        <f t="shared" si="73"/>
        <v>0</v>
      </c>
      <c r="L203" s="64">
        <f t="shared" si="73"/>
        <v>0</v>
      </c>
      <c r="M203" s="64">
        <f t="shared" si="73"/>
        <v>0</v>
      </c>
      <c r="N203" s="64">
        <f t="shared" si="73"/>
        <v>2289805</v>
      </c>
    </row>
    <row r="204" spans="1:15" ht="43.35" customHeight="1">
      <c r="A204" s="10" t="s">
        <v>35</v>
      </c>
      <c r="B204" s="2">
        <v>802</v>
      </c>
      <c r="C204" s="6" t="s">
        <v>32</v>
      </c>
      <c r="D204" s="6" t="s">
        <v>155</v>
      </c>
      <c r="E204" s="79">
        <v>1710010010</v>
      </c>
      <c r="F204" s="6" t="s">
        <v>36</v>
      </c>
      <c r="G204" s="6" t="s">
        <v>0</v>
      </c>
      <c r="H204" s="51" t="s">
        <v>0</v>
      </c>
      <c r="I204" s="63">
        <v>2289805</v>
      </c>
      <c r="J204" s="63">
        <f t="shared" si="73"/>
        <v>0</v>
      </c>
      <c r="K204" s="63">
        <f t="shared" si="73"/>
        <v>0</v>
      </c>
      <c r="L204" s="63">
        <f t="shared" si="73"/>
        <v>0</v>
      </c>
      <c r="M204" s="63">
        <f t="shared" si="73"/>
        <v>0</v>
      </c>
      <c r="N204" s="63">
        <f t="shared" si="73"/>
        <v>2289805</v>
      </c>
    </row>
    <row r="205" spans="1:15" ht="43.35" customHeight="1">
      <c r="A205" s="10" t="s">
        <v>37</v>
      </c>
      <c r="B205" s="2">
        <v>802</v>
      </c>
      <c r="C205" s="6" t="s">
        <v>32</v>
      </c>
      <c r="D205" s="6" t="s">
        <v>155</v>
      </c>
      <c r="E205" s="79">
        <v>1710010010</v>
      </c>
      <c r="F205" s="6" t="s">
        <v>38</v>
      </c>
      <c r="G205" s="6" t="s">
        <v>0</v>
      </c>
      <c r="H205" s="51" t="s">
        <v>0</v>
      </c>
      <c r="I205" s="63">
        <v>2289805</v>
      </c>
      <c r="J205" s="63">
        <f t="shared" ref="J205:M205" si="74">J206+J211</f>
        <v>0</v>
      </c>
      <c r="K205" s="63">
        <f t="shared" si="74"/>
        <v>0</v>
      </c>
      <c r="L205" s="63">
        <f t="shared" si="74"/>
        <v>0</v>
      </c>
      <c r="M205" s="63">
        <f t="shared" si="74"/>
        <v>0</v>
      </c>
      <c r="N205" s="63">
        <f>N206+N211</f>
        <v>2289805</v>
      </c>
    </row>
    <row r="206" spans="1:15" ht="43.35" customHeight="1">
      <c r="A206" s="5" t="s">
        <v>68</v>
      </c>
      <c r="B206" s="2">
        <v>802</v>
      </c>
      <c r="C206" s="6" t="s">
        <v>32</v>
      </c>
      <c r="D206" s="6" t="s">
        <v>155</v>
      </c>
      <c r="E206" s="79">
        <v>1710010010</v>
      </c>
      <c r="F206" s="6" t="s">
        <v>69</v>
      </c>
      <c r="G206" s="6" t="s">
        <v>0</v>
      </c>
      <c r="H206" s="51" t="s">
        <v>0</v>
      </c>
      <c r="I206" s="63">
        <v>2096615</v>
      </c>
      <c r="J206" s="63">
        <f>J207+J210+J209</f>
        <v>0</v>
      </c>
      <c r="K206" s="63">
        <f t="shared" ref="K206:N206" si="75">K207+K210+K209</f>
        <v>0</v>
      </c>
      <c r="L206" s="63">
        <f t="shared" si="75"/>
        <v>0</v>
      </c>
      <c r="M206" s="63">
        <f t="shared" si="75"/>
        <v>0</v>
      </c>
      <c r="N206" s="63">
        <f t="shared" si="75"/>
        <v>2096615</v>
      </c>
    </row>
    <row r="207" spans="1:15" ht="14.45" customHeight="1">
      <c r="A207" s="7" t="s">
        <v>72</v>
      </c>
      <c r="B207" s="2">
        <v>802</v>
      </c>
      <c r="C207" s="13" t="s">
        <v>32</v>
      </c>
      <c r="D207" s="13" t="s">
        <v>155</v>
      </c>
      <c r="E207" s="79">
        <v>1710010010</v>
      </c>
      <c r="F207" s="13" t="s">
        <v>69</v>
      </c>
      <c r="G207" s="7" t="s">
        <v>73</v>
      </c>
      <c r="H207" s="49" t="s">
        <v>0</v>
      </c>
      <c r="I207" s="65">
        <v>385375</v>
      </c>
      <c r="J207" s="65">
        <f t="shared" ref="J207:N207" si="76">J208</f>
        <v>0</v>
      </c>
      <c r="K207" s="65">
        <f t="shared" si="76"/>
        <v>0</v>
      </c>
      <c r="L207" s="65">
        <f t="shared" si="76"/>
        <v>0</v>
      </c>
      <c r="M207" s="65">
        <f t="shared" si="76"/>
        <v>0</v>
      </c>
      <c r="N207" s="65">
        <f t="shared" si="76"/>
        <v>385375</v>
      </c>
    </row>
    <row r="208" spans="1:15" ht="46.5" customHeight="1">
      <c r="A208" s="7" t="s">
        <v>74</v>
      </c>
      <c r="B208" s="2">
        <v>802</v>
      </c>
      <c r="C208" s="13" t="s">
        <v>32</v>
      </c>
      <c r="D208" s="13" t="s">
        <v>155</v>
      </c>
      <c r="E208" s="79">
        <v>1710010010</v>
      </c>
      <c r="F208" s="13" t="s">
        <v>69</v>
      </c>
      <c r="G208" s="7" t="s">
        <v>73</v>
      </c>
      <c r="H208" s="49" t="s">
        <v>75</v>
      </c>
      <c r="I208" s="65">
        <v>385375</v>
      </c>
      <c r="J208" s="65"/>
      <c r="K208" s="65"/>
      <c r="L208" s="65"/>
      <c r="M208" s="65"/>
      <c r="N208" s="65">
        <f>I208+J208+K208+L208+M208</f>
        <v>385375</v>
      </c>
    </row>
    <row r="209" spans="1:14" ht="46.5" customHeight="1">
      <c r="A209" s="34" t="s">
        <v>41</v>
      </c>
      <c r="B209" s="2">
        <v>802</v>
      </c>
      <c r="C209" s="13" t="s">
        <v>32</v>
      </c>
      <c r="D209" s="13" t="s">
        <v>155</v>
      </c>
      <c r="E209" s="90">
        <v>1710010010</v>
      </c>
      <c r="F209" s="13" t="s">
        <v>69</v>
      </c>
      <c r="G209" s="7">
        <v>226</v>
      </c>
      <c r="H209" s="49">
        <v>1140</v>
      </c>
      <c r="I209" s="65">
        <v>428740</v>
      </c>
      <c r="J209" s="65"/>
      <c r="K209" s="65"/>
      <c r="L209" s="65"/>
      <c r="M209" s="65"/>
      <c r="N209" s="65">
        <f>I209+J209+K209+L209+M209</f>
        <v>428740</v>
      </c>
    </row>
    <row r="210" spans="1:14" ht="46.5" customHeight="1">
      <c r="A210" s="34" t="s">
        <v>349</v>
      </c>
      <c r="B210" s="2">
        <v>802</v>
      </c>
      <c r="C210" s="13" t="s">
        <v>32</v>
      </c>
      <c r="D210" s="13" t="s">
        <v>155</v>
      </c>
      <c r="E210" s="79">
        <v>1710010010</v>
      </c>
      <c r="F210" s="13" t="s">
        <v>69</v>
      </c>
      <c r="G210" s="7">
        <v>310</v>
      </c>
      <c r="H210" s="49">
        <v>1116</v>
      </c>
      <c r="I210" s="65">
        <v>1282500</v>
      </c>
      <c r="J210" s="65"/>
      <c r="K210" s="65"/>
      <c r="L210" s="65"/>
      <c r="M210" s="65"/>
      <c r="N210" s="65">
        <f>I210+J210+K210+L210+M210</f>
        <v>1282500</v>
      </c>
    </row>
    <row r="211" spans="1:14" ht="43.35" customHeight="1">
      <c r="A211" s="5" t="s">
        <v>39</v>
      </c>
      <c r="B211" s="2">
        <v>802</v>
      </c>
      <c r="C211" s="6" t="s">
        <v>32</v>
      </c>
      <c r="D211" s="6" t="s">
        <v>155</v>
      </c>
      <c r="E211" s="79">
        <v>1710010010</v>
      </c>
      <c r="F211" s="6" t="s">
        <v>40</v>
      </c>
      <c r="G211" s="6" t="s">
        <v>0</v>
      </c>
      <c r="H211" s="51" t="s">
        <v>0</v>
      </c>
      <c r="I211" s="63">
        <v>193190</v>
      </c>
      <c r="J211" s="63">
        <f t="shared" ref="J211:N211" si="77">J212</f>
        <v>0</v>
      </c>
      <c r="K211" s="63">
        <f t="shared" si="77"/>
        <v>0</v>
      </c>
      <c r="L211" s="63">
        <f t="shared" si="77"/>
        <v>0</v>
      </c>
      <c r="M211" s="63">
        <f t="shared" si="77"/>
        <v>0</v>
      </c>
      <c r="N211" s="63">
        <f t="shared" si="77"/>
        <v>193190</v>
      </c>
    </row>
    <row r="212" spans="1:14" ht="14.45" customHeight="1">
      <c r="A212" s="7" t="s">
        <v>45</v>
      </c>
      <c r="B212" s="2">
        <v>802</v>
      </c>
      <c r="C212" s="13" t="s">
        <v>32</v>
      </c>
      <c r="D212" s="13" t="s">
        <v>155</v>
      </c>
      <c r="E212" s="79">
        <v>1710010010</v>
      </c>
      <c r="F212" s="13" t="s">
        <v>40</v>
      </c>
      <c r="G212" s="7" t="s">
        <v>46</v>
      </c>
      <c r="H212" s="49" t="s">
        <v>0</v>
      </c>
      <c r="I212" s="65">
        <v>193190</v>
      </c>
      <c r="J212" s="65">
        <f t="shared" ref="J212:M212" si="78">J213+J214</f>
        <v>0</v>
      </c>
      <c r="K212" s="65">
        <f t="shared" si="78"/>
        <v>0</v>
      </c>
      <c r="L212" s="65">
        <f t="shared" si="78"/>
        <v>0</v>
      </c>
      <c r="M212" s="65">
        <f t="shared" si="78"/>
        <v>0</v>
      </c>
      <c r="N212" s="65">
        <f>N213+N214</f>
        <v>193190</v>
      </c>
    </row>
    <row r="213" spans="1:14" ht="28.9" customHeight="1">
      <c r="A213" s="7" t="s">
        <v>108</v>
      </c>
      <c r="B213" s="2">
        <v>802</v>
      </c>
      <c r="C213" s="13" t="s">
        <v>32</v>
      </c>
      <c r="D213" s="13" t="s">
        <v>155</v>
      </c>
      <c r="E213" s="79">
        <v>1710010010</v>
      </c>
      <c r="F213" s="13" t="s">
        <v>40</v>
      </c>
      <c r="G213" s="7" t="s">
        <v>46</v>
      </c>
      <c r="H213" s="49" t="s">
        <v>109</v>
      </c>
      <c r="I213" s="65">
        <v>60000</v>
      </c>
      <c r="J213" s="65"/>
      <c r="K213" s="65"/>
      <c r="L213" s="65"/>
      <c r="M213" s="65"/>
      <c r="N213" s="65">
        <f>I213+J213+K213+L213+M213</f>
        <v>60000</v>
      </c>
    </row>
    <row r="214" spans="1:14" ht="28.9" customHeight="1">
      <c r="A214" s="34" t="s">
        <v>82</v>
      </c>
      <c r="B214" s="2">
        <v>802</v>
      </c>
      <c r="C214" s="13" t="s">
        <v>32</v>
      </c>
      <c r="D214" s="13" t="s">
        <v>155</v>
      </c>
      <c r="E214" s="79">
        <v>1710010010</v>
      </c>
      <c r="F214" s="13" t="s">
        <v>40</v>
      </c>
      <c r="G214" s="7" t="s">
        <v>46</v>
      </c>
      <c r="H214" s="49">
        <v>1123</v>
      </c>
      <c r="I214" s="65">
        <v>133190</v>
      </c>
      <c r="J214" s="65"/>
      <c r="K214" s="65"/>
      <c r="L214" s="65"/>
      <c r="M214" s="65"/>
      <c r="N214" s="65">
        <f>I214+J214+K214+L214+M214</f>
        <v>133190</v>
      </c>
    </row>
    <row r="215" spans="1:14" ht="57.6" customHeight="1">
      <c r="A215" s="10" t="s">
        <v>292</v>
      </c>
      <c r="B215" s="2">
        <v>802</v>
      </c>
      <c r="C215" s="6" t="s">
        <v>32</v>
      </c>
      <c r="D215" s="6" t="s">
        <v>155</v>
      </c>
      <c r="E215" s="6"/>
      <c r="F215" s="6" t="s">
        <v>0</v>
      </c>
      <c r="G215" s="6" t="s">
        <v>0</v>
      </c>
      <c r="H215" s="51" t="s">
        <v>0</v>
      </c>
      <c r="I215" s="63">
        <v>599400</v>
      </c>
      <c r="J215" s="63">
        <f t="shared" ref="J215:N221" si="79">J216</f>
        <v>0</v>
      </c>
      <c r="K215" s="63">
        <f t="shared" si="79"/>
        <v>0</v>
      </c>
      <c r="L215" s="63">
        <f t="shared" si="79"/>
        <v>0</v>
      </c>
      <c r="M215" s="63">
        <f t="shared" si="79"/>
        <v>0</v>
      </c>
      <c r="N215" s="63">
        <f t="shared" si="79"/>
        <v>599400</v>
      </c>
    </row>
    <row r="216" spans="1:14" ht="57.6" customHeight="1">
      <c r="A216" s="10" t="s">
        <v>158</v>
      </c>
      <c r="B216" s="2">
        <v>802</v>
      </c>
      <c r="C216" s="6" t="s">
        <v>32</v>
      </c>
      <c r="D216" s="6" t="s">
        <v>155</v>
      </c>
      <c r="E216" s="6"/>
      <c r="F216" s="6" t="s">
        <v>0</v>
      </c>
      <c r="G216" s="6" t="s">
        <v>0</v>
      </c>
      <c r="H216" s="51" t="s">
        <v>0</v>
      </c>
      <c r="I216" s="63">
        <v>599400</v>
      </c>
      <c r="J216" s="63">
        <f t="shared" si="79"/>
        <v>0</v>
      </c>
      <c r="K216" s="63">
        <f t="shared" si="79"/>
        <v>0</v>
      </c>
      <c r="L216" s="63">
        <f t="shared" si="79"/>
        <v>0</v>
      </c>
      <c r="M216" s="63">
        <f t="shared" si="79"/>
        <v>0</v>
      </c>
      <c r="N216" s="63">
        <f t="shared" si="79"/>
        <v>599400</v>
      </c>
    </row>
    <row r="217" spans="1:14" ht="57.6" customHeight="1">
      <c r="A217" s="11" t="s">
        <v>159</v>
      </c>
      <c r="B217" s="2">
        <v>802</v>
      </c>
      <c r="C217" s="12" t="s">
        <v>32</v>
      </c>
      <c r="D217" s="12" t="s">
        <v>155</v>
      </c>
      <c r="E217" s="79">
        <v>2220010050</v>
      </c>
      <c r="F217" s="12" t="s">
        <v>0</v>
      </c>
      <c r="G217" s="12" t="s">
        <v>0</v>
      </c>
      <c r="H217" s="52" t="s">
        <v>0</v>
      </c>
      <c r="I217" s="64">
        <v>599400</v>
      </c>
      <c r="J217" s="64">
        <f t="shared" ref="J217:M217" si="80">J218+J226</f>
        <v>0</v>
      </c>
      <c r="K217" s="64">
        <f t="shared" si="80"/>
        <v>0</v>
      </c>
      <c r="L217" s="64">
        <f t="shared" si="80"/>
        <v>0</v>
      </c>
      <c r="M217" s="64">
        <f t="shared" si="80"/>
        <v>0</v>
      </c>
      <c r="N217" s="64">
        <f>N218+N226</f>
        <v>599400</v>
      </c>
    </row>
    <row r="218" spans="1:14" ht="43.35" customHeight="1">
      <c r="A218" s="10" t="s">
        <v>35</v>
      </c>
      <c r="B218" s="2">
        <v>802</v>
      </c>
      <c r="C218" s="6" t="s">
        <v>32</v>
      </c>
      <c r="D218" s="6" t="s">
        <v>155</v>
      </c>
      <c r="E218" s="79">
        <v>2220010050</v>
      </c>
      <c r="F218" s="6" t="s">
        <v>36</v>
      </c>
      <c r="G218" s="6" t="s">
        <v>0</v>
      </c>
      <c r="H218" s="51" t="s">
        <v>0</v>
      </c>
      <c r="I218" s="63">
        <v>531400</v>
      </c>
      <c r="J218" s="63">
        <f t="shared" ref="J218:M219" si="81">J219</f>
        <v>0</v>
      </c>
      <c r="K218" s="63">
        <f t="shared" si="81"/>
        <v>0</v>
      </c>
      <c r="L218" s="63">
        <f t="shared" si="81"/>
        <v>0</v>
      </c>
      <c r="M218" s="63">
        <f t="shared" si="81"/>
        <v>0</v>
      </c>
      <c r="N218" s="63">
        <f t="shared" si="79"/>
        <v>531400</v>
      </c>
    </row>
    <row r="219" spans="1:14" ht="43.35" customHeight="1">
      <c r="A219" s="10" t="s">
        <v>37</v>
      </c>
      <c r="B219" s="2">
        <v>802</v>
      </c>
      <c r="C219" s="6" t="s">
        <v>32</v>
      </c>
      <c r="D219" s="6" t="s">
        <v>155</v>
      </c>
      <c r="E219" s="79">
        <v>2220010050</v>
      </c>
      <c r="F219" s="6" t="s">
        <v>38</v>
      </c>
      <c r="G219" s="6" t="s">
        <v>0</v>
      </c>
      <c r="H219" s="51" t="s">
        <v>0</v>
      </c>
      <c r="I219" s="63">
        <v>531400</v>
      </c>
      <c r="J219" s="63">
        <f t="shared" si="81"/>
        <v>0</v>
      </c>
      <c r="K219" s="63">
        <f t="shared" si="81"/>
        <v>0</v>
      </c>
      <c r="L219" s="63">
        <f t="shared" si="81"/>
        <v>0</v>
      </c>
      <c r="M219" s="63">
        <f t="shared" si="81"/>
        <v>0</v>
      </c>
      <c r="N219" s="63">
        <f t="shared" si="79"/>
        <v>531400</v>
      </c>
    </row>
    <row r="220" spans="1:14" ht="43.35" customHeight="1">
      <c r="A220" s="5" t="s">
        <v>39</v>
      </c>
      <c r="B220" s="2">
        <v>802</v>
      </c>
      <c r="C220" s="6" t="s">
        <v>32</v>
      </c>
      <c r="D220" s="6" t="s">
        <v>155</v>
      </c>
      <c r="E220" s="79">
        <v>2220010050</v>
      </c>
      <c r="F220" s="6" t="s">
        <v>40</v>
      </c>
      <c r="G220" s="6" t="s">
        <v>0</v>
      </c>
      <c r="H220" s="51" t="s">
        <v>0</v>
      </c>
      <c r="I220" s="63">
        <v>531400</v>
      </c>
      <c r="J220" s="63">
        <f t="shared" ref="J220:M220" si="82">J221+J223</f>
        <v>0</v>
      </c>
      <c r="K220" s="63">
        <f t="shared" si="82"/>
        <v>0</v>
      </c>
      <c r="L220" s="63">
        <f t="shared" si="82"/>
        <v>0</v>
      </c>
      <c r="M220" s="63">
        <f t="shared" si="82"/>
        <v>0</v>
      </c>
      <c r="N220" s="63">
        <f>N221+N223</f>
        <v>531400</v>
      </c>
    </row>
    <row r="221" spans="1:14" ht="14.45" customHeight="1">
      <c r="A221" s="7" t="s">
        <v>78</v>
      </c>
      <c r="B221" s="2">
        <v>802</v>
      </c>
      <c r="C221" s="13" t="s">
        <v>32</v>
      </c>
      <c r="D221" s="13" t="s">
        <v>155</v>
      </c>
      <c r="E221" s="79">
        <v>2220010050</v>
      </c>
      <c r="F221" s="13" t="s">
        <v>40</v>
      </c>
      <c r="G221" s="7" t="s">
        <v>79</v>
      </c>
      <c r="H221" s="49" t="s">
        <v>0</v>
      </c>
      <c r="I221" s="65">
        <v>286100</v>
      </c>
      <c r="J221" s="65">
        <f t="shared" ref="J221:M221" si="83">J222</f>
        <v>0</v>
      </c>
      <c r="K221" s="65">
        <f t="shared" si="83"/>
        <v>0</v>
      </c>
      <c r="L221" s="65">
        <f t="shared" si="83"/>
        <v>0</v>
      </c>
      <c r="M221" s="65">
        <f t="shared" si="83"/>
        <v>0</v>
      </c>
      <c r="N221" s="65">
        <f t="shared" si="79"/>
        <v>286100</v>
      </c>
    </row>
    <row r="222" spans="1:14" ht="28.9" customHeight="1">
      <c r="A222" s="7" t="s">
        <v>80</v>
      </c>
      <c r="B222" s="2">
        <v>802</v>
      </c>
      <c r="C222" s="13" t="s">
        <v>32</v>
      </c>
      <c r="D222" s="13" t="s">
        <v>155</v>
      </c>
      <c r="E222" s="79">
        <v>2220010050</v>
      </c>
      <c r="F222" s="13" t="s">
        <v>40</v>
      </c>
      <c r="G222" s="7" t="s">
        <v>79</v>
      </c>
      <c r="H222" s="49" t="s">
        <v>81</v>
      </c>
      <c r="I222" s="65">
        <v>286100</v>
      </c>
      <c r="J222" s="65"/>
      <c r="K222" s="65"/>
      <c r="L222" s="65"/>
      <c r="M222" s="65"/>
      <c r="N222" s="65">
        <f>I222+J222+K222+L222+M222</f>
        <v>286100</v>
      </c>
    </row>
    <row r="223" spans="1:14" ht="28.9" customHeight="1">
      <c r="A223" s="34" t="s">
        <v>289</v>
      </c>
      <c r="B223" s="2">
        <v>802</v>
      </c>
      <c r="C223" s="13" t="s">
        <v>32</v>
      </c>
      <c r="D223" s="13" t="s">
        <v>155</v>
      </c>
      <c r="E223" s="79">
        <v>2220010050</v>
      </c>
      <c r="F223" s="13" t="s">
        <v>40</v>
      </c>
      <c r="G223" s="7">
        <v>340</v>
      </c>
      <c r="H223" s="49"/>
      <c r="I223" s="65">
        <v>245300</v>
      </c>
      <c r="J223" s="65">
        <f>J225+J224</f>
        <v>0</v>
      </c>
      <c r="K223" s="65">
        <f t="shared" ref="K223:N223" si="84">K225+K224</f>
        <v>0</v>
      </c>
      <c r="L223" s="65">
        <f t="shared" si="84"/>
        <v>0</v>
      </c>
      <c r="M223" s="65">
        <f t="shared" si="84"/>
        <v>0</v>
      </c>
      <c r="N223" s="65">
        <f t="shared" si="84"/>
        <v>245300</v>
      </c>
    </row>
    <row r="224" spans="1:14" ht="28.9" customHeight="1">
      <c r="A224" s="34" t="s">
        <v>47</v>
      </c>
      <c r="B224" s="2">
        <v>802</v>
      </c>
      <c r="C224" s="13" t="s">
        <v>32</v>
      </c>
      <c r="D224" s="13" t="s">
        <v>155</v>
      </c>
      <c r="E224" s="79">
        <v>2220010050</v>
      </c>
      <c r="F224" s="13" t="s">
        <v>40</v>
      </c>
      <c r="G224" s="7">
        <v>340</v>
      </c>
      <c r="H224" s="49">
        <v>1120</v>
      </c>
      <c r="I224" s="65">
        <v>50000</v>
      </c>
      <c r="J224" s="65"/>
      <c r="K224" s="65"/>
      <c r="L224" s="65"/>
      <c r="M224" s="65"/>
      <c r="N224" s="65">
        <f>I224+J224+K224+L224+M224</f>
        <v>50000</v>
      </c>
    </row>
    <row r="225" spans="1:15" ht="28.9" customHeight="1">
      <c r="A225" s="34" t="s">
        <v>290</v>
      </c>
      <c r="B225" s="2">
        <v>802</v>
      </c>
      <c r="C225" s="13" t="s">
        <v>32</v>
      </c>
      <c r="D225" s="13" t="s">
        <v>155</v>
      </c>
      <c r="E225" s="79">
        <v>2220010050</v>
      </c>
      <c r="F225" s="13" t="s">
        <v>40</v>
      </c>
      <c r="G225" s="7">
        <v>340</v>
      </c>
      <c r="H225" s="49">
        <v>1123</v>
      </c>
      <c r="I225" s="65">
        <v>195300</v>
      </c>
      <c r="J225" s="65"/>
      <c r="K225" s="65"/>
      <c r="L225" s="65"/>
      <c r="M225" s="65"/>
      <c r="N225" s="65">
        <f>I225+J225+K225+L225+M225</f>
        <v>195300</v>
      </c>
    </row>
    <row r="226" spans="1:15" ht="28.9" customHeight="1">
      <c r="A226" s="5" t="s">
        <v>291</v>
      </c>
      <c r="B226" s="2">
        <v>802</v>
      </c>
      <c r="C226" s="6" t="s">
        <v>32</v>
      </c>
      <c r="D226" s="6" t="s">
        <v>155</v>
      </c>
      <c r="E226" s="79">
        <v>2220010050</v>
      </c>
      <c r="F226" s="6">
        <v>360</v>
      </c>
      <c r="G226" s="5">
        <v>296</v>
      </c>
      <c r="H226" s="57">
        <v>1150</v>
      </c>
      <c r="I226" s="63">
        <v>68000</v>
      </c>
      <c r="J226" s="63"/>
      <c r="K226" s="63"/>
      <c r="L226" s="63"/>
      <c r="M226" s="63"/>
      <c r="N226" s="63">
        <f>I226+M226</f>
        <v>68000</v>
      </c>
    </row>
    <row r="227" spans="1:15" ht="14.45" customHeight="1">
      <c r="A227" s="15" t="s">
        <v>160</v>
      </c>
      <c r="B227" s="75">
        <v>802</v>
      </c>
      <c r="C227" s="16" t="s">
        <v>50</v>
      </c>
      <c r="D227" s="16" t="s">
        <v>0</v>
      </c>
      <c r="E227" s="16" t="s">
        <v>0</v>
      </c>
      <c r="F227" s="16" t="s">
        <v>0</v>
      </c>
      <c r="G227" s="16" t="s">
        <v>0</v>
      </c>
      <c r="H227" s="50" t="s">
        <v>0</v>
      </c>
      <c r="I227" s="62">
        <v>38599208.640000001</v>
      </c>
      <c r="J227" s="62">
        <f t="shared" ref="J227" si="85">J228+J235+J244+J267</f>
        <v>0</v>
      </c>
      <c r="K227" s="62">
        <f>K228+K235+K244+K267+K243</f>
        <v>200000</v>
      </c>
      <c r="L227" s="62">
        <f t="shared" ref="L227:N227" si="86">L228+L235+L244+L267+L243</f>
        <v>0</v>
      </c>
      <c r="M227" s="62">
        <f t="shared" si="86"/>
        <v>0</v>
      </c>
      <c r="N227" s="62">
        <f t="shared" si="86"/>
        <v>38799208.640000001</v>
      </c>
      <c r="O227" s="14">
        <f>I227+J227+K227+L227+M227</f>
        <v>38799208.640000001</v>
      </c>
    </row>
    <row r="228" spans="1:15" s="21" customFormat="1" ht="14.45" customHeight="1">
      <c r="A228" s="18" t="s">
        <v>260</v>
      </c>
      <c r="B228" s="2">
        <v>802</v>
      </c>
      <c r="C228" s="6" t="s">
        <v>50</v>
      </c>
      <c r="D228" s="22" t="s">
        <v>187</v>
      </c>
      <c r="E228" s="19"/>
      <c r="F228" s="19"/>
      <c r="G228" s="19"/>
      <c r="H228" s="55"/>
      <c r="I228" s="67">
        <v>546000</v>
      </c>
      <c r="J228" s="67">
        <f t="shared" ref="J228:M228" si="87">J230+J229</f>
        <v>0</v>
      </c>
      <c r="K228" s="67">
        <f t="shared" si="87"/>
        <v>0</v>
      </c>
      <c r="L228" s="67">
        <f t="shared" si="87"/>
        <v>0</v>
      </c>
      <c r="M228" s="67">
        <f t="shared" si="87"/>
        <v>0</v>
      </c>
      <c r="N228" s="67">
        <f>N230+N229</f>
        <v>546000</v>
      </c>
    </row>
    <row r="229" spans="1:15" s="21" customFormat="1" ht="45" customHeight="1">
      <c r="A229" s="73" t="s">
        <v>310</v>
      </c>
      <c r="B229" s="2">
        <v>802</v>
      </c>
      <c r="C229" s="27" t="s">
        <v>50</v>
      </c>
      <c r="D229" s="28" t="s">
        <v>187</v>
      </c>
      <c r="E229" s="33">
        <v>9950063360</v>
      </c>
      <c r="F229" s="27" t="s">
        <v>40</v>
      </c>
      <c r="G229" s="29">
        <v>226</v>
      </c>
      <c r="H229" s="56">
        <v>1140</v>
      </c>
      <c r="I229" s="68">
        <v>246000</v>
      </c>
      <c r="J229" s="68"/>
      <c r="K229" s="68"/>
      <c r="L229" s="68"/>
      <c r="M229" s="68"/>
      <c r="N229" s="68">
        <f>I229+J229+K229+L229+M229</f>
        <v>246000</v>
      </c>
    </row>
    <row r="230" spans="1:15" s="21" customFormat="1" ht="45.75" customHeight="1">
      <c r="A230" s="23" t="s">
        <v>261</v>
      </c>
      <c r="B230" s="2">
        <v>802</v>
      </c>
      <c r="C230" s="6" t="s">
        <v>50</v>
      </c>
      <c r="D230" s="22" t="s">
        <v>187</v>
      </c>
      <c r="E230" s="78">
        <v>9950091005</v>
      </c>
      <c r="F230" s="9"/>
      <c r="G230" s="19"/>
      <c r="H230" s="55"/>
      <c r="I230" s="67">
        <v>300000</v>
      </c>
      <c r="J230" s="67">
        <f t="shared" ref="J230:N233" si="88">J231</f>
        <v>0</v>
      </c>
      <c r="K230" s="67">
        <f t="shared" si="88"/>
        <v>0</v>
      </c>
      <c r="L230" s="67">
        <f t="shared" si="88"/>
        <v>0</v>
      </c>
      <c r="M230" s="67">
        <f t="shared" si="88"/>
        <v>0</v>
      </c>
      <c r="N230" s="67">
        <f t="shared" si="88"/>
        <v>300000</v>
      </c>
    </row>
    <row r="231" spans="1:15" s="21" customFormat="1" ht="73.5" customHeight="1">
      <c r="A231" s="24" t="s">
        <v>262</v>
      </c>
      <c r="B231" s="2">
        <v>802</v>
      </c>
      <c r="C231" s="6" t="s">
        <v>50</v>
      </c>
      <c r="D231" s="22" t="s">
        <v>187</v>
      </c>
      <c r="E231" s="77">
        <v>9950091005</v>
      </c>
      <c r="F231" s="20"/>
      <c r="G231" s="19"/>
      <c r="H231" s="55"/>
      <c r="I231" s="67">
        <v>300000</v>
      </c>
      <c r="J231" s="67">
        <f t="shared" si="88"/>
        <v>0</v>
      </c>
      <c r="K231" s="67">
        <f t="shared" si="88"/>
        <v>0</v>
      </c>
      <c r="L231" s="67">
        <f t="shared" si="88"/>
        <v>0</v>
      </c>
      <c r="M231" s="67">
        <f t="shared" si="88"/>
        <v>0</v>
      </c>
      <c r="N231" s="67">
        <f t="shared" si="88"/>
        <v>300000</v>
      </c>
    </row>
    <row r="232" spans="1:15" s="21" customFormat="1" ht="14.45" customHeight="1">
      <c r="A232" s="25" t="s">
        <v>39</v>
      </c>
      <c r="B232" s="2">
        <v>802</v>
      </c>
      <c r="C232" s="6" t="s">
        <v>50</v>
      </c>
      <c r="D232" s="22" t="s">
        <v>187</v>
      </c>
      <c r="E232" s="77">
        <v>9950091005</v>
      </c>
      <c r="F232" s="6" t="s">
        <v>40</v>
      </c>
      <c r="G232" s="19"/>
      <c r="H232" s="55"/>
      <c r="I232" s="67">
        <v>300000</v>
      </c>
      <c r="J232" s="67">
        <f t="shared" si="88"/>
        <v>0</v>
      </c>
      <c r="K232" s="67">
        <f t="shared" si="88"/>
        <v>0</v>
      </c>
      <c r="L232" s="67">
        <f t="shared" si="88"/>
        <v>0</v>
      </c>
      <c r="M232" s="67">
        <f t="shared" si="88"/>
        <v>0</v>
      </c>
      <c r="N232" s="67">
        <f t="shared" si="88"/>
        <v>300000</v>
      </c>
    </row>
    <row r="233" spans="1:15" s="21" customFormat="1" ht="14.45" customHeight="1">
      <c r="A233" s="26" t="s">
        <v>54</v>
      </c>
      <c r="B233" s="2">
        <v>802</v>
      </c>
      <c r="C233" s="27" t="s">
        <v>50</v>
      </c>
      <c r="D233" s="28" t="s">
        <v>187</v>
      </c>
      <c r="E233" s="77">
        <v>9950091005</v>
      </c>
      <c r="F233" s="13" t="s">
        <v>40</v>
      </c>
      <c r="G233" s="29">
        <v>226</v>
      </c>
      <c r="H233" s="55"/>
      <c r="I233" s="68">
        <v>300000</v>
      </c>
      <c r="J233" s="68">
        <f t="shared" si="88"/>
        <v>0</v>
      </c>
      <c r="K233" s="68">
        <f t="shared" si="88"/>
        <v>0</v>
      </c>
      <c r="L233" s="68">
        <f t="shared" si="88"/>
        <v>0</v>
      </c>
      <c r="M233" s="68">
        <f t="shared" si="88"/>
        <v>0</v>
      </c>
      <c r="N233" s="68">
        <f t="shared" si="88"/>
        <v>300000</v>
      </c>
    </row>
    <row r="234" spans="1:15" s="21" customFormat="1" ht="55.5" customHeight="1">
      <c r="A234" s="26" t="s">
        <v>104</v>
      </c>
      <c r="B234" s="2">
        <v>802</v>
      </c>
      <c r="C234" s="27" t="s">
        <v>50</v>
      </c>
      <c r="D234" s="28" t="s">
        <v>187</v>
      </c>
      <c r="E234" s="77">
        <v>9950091005</v>
      </c>
      <c r="F234" s="13" t="s">
        <v>40</v>
      </c>
      <c r="G234" s="29">
        <v>226</v>
      </c>
      <c r="H234" s="56">
        <v>1140</v>
      </c>
      <c r="I234" s="68">
        <v>300000</v>
      </c>
      <c r="J234" s="68"/>
      <c r="K234" s="68"/>
      <c r="L234" s="68"/>
      <c r="M234" s="68"/>
      <c r="N234" s="68">
        <f>I234+J234+K234+L234+M234</f>
        <v>300000</v>
      </c>
    </row>
    <row r="235" spans="1:15" ht="14.45" customHeight="1">
      <c r="A235" s="8" t="s">
        <v>161</v>
      </c>
      <c r="B235" s="2">
        <v>802</v>
      </c>
      <c r="C235" s="6" t="s">
        <v>50</v>
      </c>
      <c r="D235" s="6" t="s">
        <v>162</v>
      </c>
      <c r="E235" s="6" t="s">
        <v>0</v>
      </c>
      <c r="F235" s="6" t="s">
        <v>0</v>
      </c>
      <c r="G235" s="6" t="s">
        <v>0</v>
      </c>
      <c r="H235" s="51" t="s">
        <v>0</v>
      </c>
      <c r="I235" s="63">
        <v>2951711</v>
      </c>
      <c r="J235" s="63">
        <f t="shared" ref="J235:N241" si="89">J236</f>
        <v>0</v>
      </c>
      <c r="K235" s="63">
        <f t="shared" si="89"/>
        <v>0</v>
      </c>
      <c r="L235" s="63">
        <f t="shared" si="89"/>
        <v>0</v>
      </c>
      <c r="M235" s="63">
        <f t="shared" si="89"/>
        <v>0</v>
      </c>
      <c r="N235" s="63">
        <f t="shared" si="89"/>
        <v>2951711</v>
      </c>
    </row>
    <row r="236" spans="1:15" ht="43.35" customHeight="1">
      <c r="A236" s="10" t="s">
        <v>293</v>
      </c>
      <c r="B236" s="2">
        <v>802</v>
      </c>
      <c r="C236" s="6" t="s">
        <v>50</v>
      </c>
      <c r="D236" s="6" t="s">
        <v>162</v>
      </c>
      <c r="E236" s="6" t="s">
        <v>315</v>
      </c>
      <c r="F236" s="6" t="s">
        <v>0</v>
      </c>
      <c r="G236" s="6" t="s">
        <v>0</v>
      </c>
      <c r="H236" s="51" t="s">
        <v>0</v>
      </c>
      <c r="I236" s="63">
        <v>2951711</v>
      </c>
      <c r="J236" s="63">
        <f t="shared" si="89"/>
        <v>0</v>
      </c>
      <c r="K236" s="63">
        <f t="shared" si="89"/>
        <v>0</v>
      </c>
      <c r="L236" s="63">
        <f t="shared" si="89"/>
        <v>0</v>
      </c>
      <c r="M236" s="63">
        <f t="shared" si="89"/>
        <v>0</v>
      </c>
      <c r="N236" s="63">
        <f t="shared" si="89"/>
        <v>2951711</v>
      </c>
    </row>
    <row r="237" spans="1:15" ht="14.45" customHeight="1">
      <c r="A237" s="10" t="s">
        <v>163</v>
      </c>
      <c r="B237" s="2">
        <v>802</v>
      </c>
      <c r="C237" s="6" t="s">
        <v>50</v>
      </c>
      <c r="D237" s="6" t="s">
        <v>162</v>
      </c>
      <c r="E237" s="6" t="s">
        <v>316</v>
      </c>
      <c r="F237" s="6" t="s">
        <v>0</v>
      </c>
      <c r="G237" s="6" t="s">
        <v>0</v>
      </c>
      <c r="H237" s="51" t="s">
        <v>0</v>
      </c>
      <c r="I237" s="63">
        <v>2951711</v>
      </c>
      <c r="J237" s="63">
        <f t="shared" ref="J237:M237" si="90">J239+J238</f>
        <v>0</v>
      </c>
      <c r="K237" s="63">
        <f t="shared" si="90"/>
        <v>0</v>
      </c>
      <c r="L237" s="63">
        <f t="shared" si="90"/>
        <v>0</v>
      </c>
      <c r="M237" s="63">
        <f t="shared" si="90"/>
        <v>0</v>
      </c>
      <c r="N237" s="63">
        <f>N239+N238</f>
        <v>2951711</v>
      </c>
    </row>
    <row r="238" spans="1:15" ht="14.45" customHeight="1">
      <c r="A238" s="31" t="s">
        <v>294</v>
      </c>
      <c r="B238" s="2">
        <v>802</v>
      </c>
      <c r="C238" s="27" t="s">
        <v>50</v>
      </c>
      <c r="D238" s="27" t="s">
        <v>162</v>
      </c>
      <c r="E238" s="27" t="s">
        <v>317</v>
      </c>
      <c r="F238" s="27">
        <v>244</v>
      </c>
      <c r="G238" s="27">
        <v>222</v>
      </c>
      <c r="H238" s="53">
        <v>1125</v>
      </c>
      <c r="I238" s="66">
        <v>15000</v>
      </c>
      <c r="J238" s="66"/>
      <c r="K238" s="66"/>
      <c r="L238" s="66"/>
      <c r="M238" s="66"/>
      <c r="N238" s="66">
        <f>I238+J238+K238+L238+M238</f>
        <v>15000</v>
      </c>
    </row>
    <row r="239" spans="1:15" ht="28.9" customHeight="1">
      <c r="A239" s="11" t="s">
        <v>164</v>
      </c>
      <c r="B239" s="2">
        <v>802</v>
      </c>
      <c r="C239" s="12" t="s">
        <v>50</v>
      </c>
      <c r="D239" s="12" t="s">
        <v>162</v>
      </c>
      <c r="E239" s="79" t="s">
        <v>377</v>
      </c>
      <c r="F239" s="12" t="s">
        <v>0</v>
      </c>
      <c r="G239" s="12" t="s">
        <v>0</v>
      </c>
      <c r="H239" s="52" t="s">
        <v>0</v>
      </c>
      <c r="I239" s="64">
        <v>2936711</v>
      </c>
      <c r="J239" s="64">
        <f t="shared" ref="J239:M241" si="91">J240</f>
        <v>0</v>
      </c>
      <c r="K239" s="64">
        <f t="shared" si="91"/>
        <v>0</v>
      </c>
      <c r="L239" s="64">
        <f t="shared" si="91"/>
        <v>0</v>
      </c>
      <c r="M239" s="64">
        <f t="shared" si="91"/>
        <v>0</v>
      </c>
      <c r="N239" s="64">
        <f t="shared" si="89"/>
        <v>2936711</v>
      </c>
    </row>
    <row r="240" spans="1:15" ht="43.35" customHeight="1">
      <c r="A240" s="10" t="s">
        <v>165</v>
      </c>
      <c r="B240" s="2">
        <v>802</v>
      </c>
      <c r="C240" s="6" t="s">
        <v>50</v>
      </c>
      <c r="D240" s="6" t="s">
        <v>162</v>
      </c>
      <c r="E240" s="79" t="s">
        <v>377</v>
      </c>
      <c r="F240" s="6">
        <v>800</v>
      </c>
      <c r="G240" s="6" t="s">
        <v>0</v>
      </c>
      <c r="H240" s="51" t="s">
        <v>0</v>
      </c>
      <c r="I240" s="63">
        <v>2936711</v>
      </c>
      <c r="J240" s="63">
        <f t="shared" si="91"/>
        <v>0</v>
      </c>
      <c r="K240" s="63">
        <f t="shared" si="91"/>
        <v>0</v>
      </c>
      <c r="L240" s="63">
        <f t="shared" si="91"/>
        <v>0</v>
      </c>
      <c r="M240" s="63">
        <f t="shared" si="91"/>
        <v>0</v>
      </c>
      <c r="N240" s="63">
        <f t="shared" si="89"/>
        <v>2936711</v>
      </c>
    </row>
    <row r="241" spans="1:14" ht="57.6" customHeight="1">
      <c r="A241" s="5" t="s">
        <v>166</v>
      </c>
      <c r="B241" s="2">
        <v>802</v>
      </c>
      <c r="C241" s="6" t="s">
        <v>50</v>
      </c>
      <c r="D241" s="6" t="s">
        <v>162</v>
      </c>
      <c r="E241" s="79" t="s">
        <v>377</v>
      </c>
      <c r="F241" s="6">
        <v>810</v>
      </c>
      <c r="G241" s="6" t="s">
        <v>0</v>
      </c>
      <c r="H241" s="51" t="s">
        <v>0</v>
      </c>
      <c r="I241" s="63">
        <v>2936711</v>
      </c>
      <c r="J241" s="63">
        <f t="shared" si="91"/>
        <v>0</v>
      </c>
      <c r="K241" s="63">
        <f t="shared" si="91"/>
        <v>0</v>
      </c>
      <c r="L241" s="63">
        <f t="shared" si="91"/>
        <v>0</v>
      </c>
      <c r="M241" s="63">
        <f t="shared" si="91"/>
        <v>0</v>
      </c>
      <c r="N241" s="63">
        <f t="shared" si="89"/>
        <v>2936711</v>
      </c>
    </row>
    <row r="242" spans="1:14" ht="39" customHeight="1">
      <c r="A242" s="7" t="s">
        <v>167</v>
      </c>
      <c r="B242" s="2">
        <v>802</v>
      </c>
      <c r="C242" s="13" t="s">
        <v>50</v>
      </c>
      <c r="D242" s="13" t="s">
        <v>162</v>
      </c>
      <c r="E242" s="79" t="s">
        <v>377</v>
      </c>
      <c r="F242" s="13">
        <v>811</v>
      </c>
      <c r="G242" s="7" t="s">
        <v>168</v>
      </c>
      <c r="H242" s="49" t="s">
        <v>0</v>
      </c>
      <c r="I242" s="65">
        <v>2936711</v>
      </c>
      <c r="J242" s="65"/>
      <c r="K242" s="65"/>
      <c r="L242" s="65"/>
      <c r="M242" s="65"/>
      <c r="N242" s="65">
        <f>I242+J242+K242+L242+M242</f>
        <v>2936711</v>
      </c>
    </row>
    <row r="243" spans="1:14" ht="39" customHeight="1">
      <c r="A243" s="34" t="s">
        <v>389</v>
      </c>
      <c r="B243" s="97">
        <v>802</v>
      </c>
      <c r="C243" s="27" t="s">
        <v>50</v>
      </c>
      <c r="D243" s="27" t="s">
        <v>155</v>
      </c>
      <c r="E243" s="90">
        <v>1850010030</v>
      </c>
      <c r="F243" s="27" t="s">
        <v>40</v>
      </c>
      <c r="G243" s="7">
        <v>225</v>
      </c>
      <c r="H243" s="49">
        <v>1105</v>
      </c>
      <c r="I243" s="65">
        <v>2346000</v>
      </c>
      <c r="J243" s="65"/>
      <c r="K243" s="65"/>
      <c r="L243" s="65"/>
      <c r="M243" s="65"/>
      <c r="N243" s="65">
        <f>I243+J243+K243+L243+M243</f>
        <v>2346000</v>
      </c>
    </row>
    <row r="244" spans="1:14" ht="14.45" customHeight="1">
      <c r="A244" s="8" t="s">
        <v>169</v>
      </c>
      <c r="B244" s="2">
        <v>802</v>
      </c>
      <c r="C244" s="6" t="s">
        <v>50</v>
      </c>
      <c r="D244" s="6" t="s">
        <v>155</v>
      </c>
      <c r="E244" s="6" t="s">
        <v>0</v>
      </c>
      <c r="F244" s="6" t="s">
        <v>0</v>
      </c>
      <c r="G244" s="6" t="s">
        <v>0</v>
      </c>
      <c r="H244" s="51" t="s">
        <v>0</v>
      </c>
      <c r="I244" s="63">
        <v>29876099.5</v>
      </c>
      <c r="J244" s="63">
        <f t="shared" ref="J244:N245" si="92">J245</f>
        <v>0</v>
      </c>
      <c r="K244" s="63">
        <f t="shared" si="92"/>
        <v>0</v>
      </c>
      <c r="L244" s="63">
        <f t="shared" si="92"/>
        <v>0</v>
      </c>
      <c r="M244" s="63">
        <f t="shared" si="92"/>
        <v>0</v>
      </c>
      <c r="N244" s="63">
        <f t="shared" si="92"/>
        <v>29876099.5</v>
      </c>
    </row>
    <row r="245" spans="1:14" ht="43.35" customHeight="1">
      <c r="A245" s="10" t="s">
        <v>293</v>
      </c>
      <c r="B245" s="2">
        <v>802</v>
      </c>
      <c r="C245" s="6" t="s">
        <v>50</v>
      </c>
      <c r="D245" s="6" t="s">
        <v>155</v>
      </c>
      <c r="E245" s="6" t="s">
        <v>315</v>
      </c>
      <c r="F245" s="6" t="s">
        <v>0</v>
      </c>
      <c r="G245" s="6" t="s">
        <v>0</v>
      </c>
      <c r="H245" s="51" t="s">
        <v>0</v>
      </c>
      <c r="I245" s="63">
        <v>29876099.5</v>
      </c>
      <c r="J245" s="63">
        <f t="shared" si="92"/>
        <v>0</v>
      </c>
      <c r="K245" s="63">
        <f t="shared" si="92"/>
        <v>0</v>
      </c>
      <c r="L245" s="63">
        <f t="shared" si="92"/>
        <v>0</v>
      </c>
      <c r="M245" s="63">
        <f t="shared" si="92"/>
        <v>0</v>
      </c>
      <c r="N245" s="63">
        <f t="shared" si="92"/>
        <v>29876099.5</v>
      </c>
    </row>
    <row r="246" spans="1:14" ht="14.45" customHeight="1">
      <c r="A246" s="10" t="s">
        <v>170</v>
      </c>
      <c r="B246" s="2">
        <v>802</v>
      </c>
      <c r="C246" s="6" t="s">
        <v>50</v>
      </c>
      <c r="D246" s="6" t="s">
        <v>155</v>
      </c>
      <c r="E246" s="6" t="s">
        <v>318</v>
      </c>
      <c r="F246" s="6" t="s">
        <v>0</v>
      </c>
      <c r="G246" s="6" t="s">
        <v>0</v>
      </c>
      <c r="H246" s="51" t="s">
        <v>0</v>
      </c>
      <c r="I246" s="63">
        <v>29876099.5</v>
      </c>
      <c r="J246" s="63">
        <f t="shared" ref="J246" si="93">J248+J254</f>
        <v>0</v>
      </c>
      <c r="K246" s="63">
        <f>K248+K254+K247</f>
        <v>0</v>
      </c>
      <c r="L246" s="63">
        <f t="shared" ref="L246:N246" si="94">L248+L254+L247</f>
        <v>0</v>
      </c>
      <c r="M246" s="63">
        <f t="shared" si="94"/>
        <v>0</v>
      </c>
      <c r="N246" s="63">
        <f t="shared" si="94"/>
        <v>29876099.5</v>
      </c>
    </row>
    <row r="247" spans="1:14" ht="86.25" customHeight="1">
      <c r="A247" s="105" t="s">
        <v>374</v>
      </c>
      <c r="B247" s="2">
        <v>802</v>
      </c>
      <c r="C247" s="6" t="s">
        <v>50</v>
      </c>
      <c r="D247" s="6" t="s">
        <v>155</v>
      </c>
      <c r="E247" s="19" t="s">
        <v>372</v>
      </c>
      <c r="F247" s="6">
        <v>244</v>
      </c>
      <c r="G247" s="6" t="s">
        <v>373</v>
      </c>
      <c r="H247" s="51">
        <v>1105</v>
      </c>
      <c r="I247" s="63">
        <v>16290000</v>
      </c>
      <c r="J247" s="63"/>
      <c r="K247" s="63"/>
      <c r="L247" s="63"/>
      <c r="M247" s="63"/>
      <c r="N247" s="65">
        <f>I247+J247+K247+L247+M247</f>
        <v>16290000</v>
      </c>
    </row>
    <row r="248" spans="1:14" ht="28.9" customHeight="1">
      <c r="A248" s="11" t="s">
        <v>171</v>
      </c>
      <c r="B248" s="2">
        <v>802</v>
      </c>
      <c r="C248" s="12" t="s">
        <v>50</v>
      </c>
      <c r="D248" s="12" t="s">
        <v>155</v>
      </c>
      <c r="E248" s="79">
        <v>1850010030</v>
      </c>
      <c r="F248" s="12" t="s">
        <v>0</v>
      </c>
      <c r="G248" s="12" t="s">
        <v>0</v>
      </c>
      <c r="H248" s="52" t="s">
        <v>0</v>
      </c>
      <c r="I248" s="64">
        <v>2750654.5</v>
      </c>
      <c r="J248" s="64">
        <f t="shared" ref="J248:N252" si="95">J249</f>
        <v>0</v>
      </c>
      <c r="K248" s="64">
        <f t="shared" si="95"/>
        <v>0</v>
      </c>
      <c r="L248" s="64">
        <f t="shared" si="95"/>
        <v>0</v>
      </c>
      <c r="M248" s="64">
        <f t="shared" si="95"/>
        <v>0</v>
      </c>
      <c r="N248" s="64">
        <f t="shared" si="95"/>
        <v>2750654.5</v>
      </c>
    </row>
    <row r="249" spans="1:14" ht="43.35" customHeight="1">
      <c r="A249" s="10" t="s">
        <v>35</v>
      </c>
      <c r="B249" s="2">
        <v>802</v>
      </c>
      <c r="C249" s="6" t="s">
        <v>50</v>
      </c>
      <c r="D249" s="6" t="s">
        <v>155</v>
      </c>
      <c r="E249" s="79">
        <v>1850010030</v>
      </c>
      <c r="F249" s="6" t="s">
        <v>36</v>
      </c>
      <c r="G249" s="6" t="s">
        <v>0</v>
      </c>
      <c r="H249" s="51" t="s">
        <v>0</v>
      </c>
      <c r="I249" s="63">
        <v>2750654.5</v>
      </c>
      <c r="J249" s="63">
        <f t="shared" si="95"/>
        <v>0</v>
      </c>
      <c r="K249" s="63">
        <f t="shared" si="95"/>
        <v>0</v>
      </c>
      <c r="L249" s="63">
        <f t="shared" si="95"/>
        <v>0</v>
      </c>
      <c r="M249" s="63">
        <f t="shared" si="95"/>
        <v>0</v>
      </c>
      <c r="N249" s="63">
        <f t="shared" si="95"/>
        <v>2750654.5</v>
      </c>
    </row>
    <row r="250" spans="1:14" ht="43.35" customHeight="1">
      <c r="A250" s="10" t="s">
        <v>37</v>
      </c>
      <c r="B250" s="2">
        <v>802</v>
      </c>
      <c r="C250" s="6" t="s">
        <v>50</v>
      </c>
      <c r="D250" s="6" t="s">
        <v>155</v>
      </c>
      <c r="E250" s="79">
        <v>1850010030</v>
      </c>
      <c r="F250" s="6" t="s">
        <v>38</v>
      </c>
      <c r="G250" s="6" t="s">
        <v>0</v>
      </c>
      <c r="H250" s="51" t="s">
        <v>0</v>
      </c>
      <c r="I250" s="63">
        <v>2750654.5</v>
      </c>
      <c r="J250" s="63">
        <f t="shared" si="95"/>
        <v>0</v>
      </c>
      <c r="K250" s="63">
        <f t="shared" si="95"/>
        <v>0</v>
      </c>
      <c r="L250" s="63">
        <f t="shared" si="95"/>
        <v>0</v>
      </c>
      <c r="M250" s="63">
        <f t="shared" si="95"/>
        <v>0</v>
      </c>
      <c r="N250" s="63">
        <f t="shared" si="95"/>
        <v>2750654.5</v>
      </c>
    </row>
    <row r="251" spans="1:14" ht="43.35" customHeight="1">
      <c r="A251" s="5" t="s">
        <v>39</v>
      </c>
      <c r="B251" s="2">
        <v>802</v>
      </c>
      <c r="C251" s="6" t="s">
        <v>50</v>
      </c>
      <c r="D251" s="6" t="s">
        <v>155</v>
      </c>
      <c r="E251" s="79">
        <v>1850010030</v>
      </c>
      <c r="F251" s="6" t="s">
        <v>40</v>
      </c>
      <c r="G251" s="6" t="s">
        <v>0</v>
      </c>
      <c r="H251" s="51" t="s">
        <v>0</v>
      </c>
      <c r="I251" s="63">
        <v>2750654.5</v>
      </c>
      <c r="J251" s="63">
        <f t="shared" si="95"/>
        <v>0</v>
      </c>
      <c r="K251" s="63">
        <f t="shared" si="95"/>
        <v>0</v>
      </c>
      <c r="L251" s="63">
        <f t="shared" si="95"/>
        <v>0</v>
      </c>
      <c r="M251" s="63">
        <f t="shared" si="95"/>
        <v>0</v>
      </c>
      <c r="N251" s="63">
        <f t="shared" si="95"/>
        <v>2750654.5</v>
      </c>
    </row>
    <row r="252" spans="1:14" ht="14.45" customHeight="1">
      <c r="A252" s="7" t="s">
        <v>72</v>
      </c>
      <c r="B252" s="2">
        <v>802</v>
      </c>
      <c r="C252" s="13" t="s">
        <v>50</v>
      </c>
      <c r="D252" s="13" t="s">
        <v>155</v>
      </c>
      <c r="E252" s="79">
        <v>1850010030</v>
      </c>
      <c r="F252" s="13" t="s">
        <v>40</v>
      </c>
      <c r="G252" s="7" t="s">
        <v>73</v>
      </c>
      <c r="H252" s="49" t="s">
        <v>0</v>
      </c>
      <c r="I252" s="65">
        <v>2750654.5</v>
      </c>
      <c r="J252" s="65">
        <f t="shared" si="95"/>
        <v>0</v>
      </c>
      <c r="K252" s="65">
        <f t="shared" si="95"/>
        <v>0</v>
      </c>
      <c r="L252" s="65">
        <f t="shared" si="95"/>
        <v>0</v>
      </c>
      <c r="M252" s="65">
        <f t="shared" si="95"/>
        <v>0</v>
      </c>
      <c r="N252" s="65">
        <f t="shared" si="95"/>
        <v>2750654.5</v>
      </c>
    </row>
    <row r="253" spans="1:14" ht="153" customHeight="1">
      <c r="A253" s="7" t="s">
        <v>172</v>
      </c>
      <c r="B253" s="2">
        <v>802</v>
      </c>
      <c r="C253" s="13" t="s">
        <v>50</v>
      </c>
      <c r="D253" s="13" t="s">
        <v>155</v>
      </c>
      <c r="E253" s="79">
        <v>1850010030</v>
      </c>
      <c r="F253" s="13" t="s">
        <v>40</v>
      </c>
      <c r="G253" s="7" t="s">
        <v>73</v>
      </c>
      <c r="H253" s="49" t="s">
        <v>173</v>
      </c>
      <c r="I253" s="65">
        <v>2750654.5</v>
      </c>
      <c r="J253" s="65"/>
      <c r="K253" s="65"/>
      <c r="L253" s="65"/>
      <c r="M253" s="65"/>
      <c r="N253" s="65">
        <f>I253+J253+K253+L253+M253</f>
        <v>2750654.5</v>
      </c>
    </row>
    <row r="254" spans="1:14" ht="28.9" customHeight="1">
      <c r="A254" s="11" t="s">
        <v>174</v>
      </c>
      <c r="B254" s="2">
        <v>802</v>
      </c>
      <c r="C254" s="12" t="s">
        <v>50</v>
      </c>
      <c r="D254" s="12" t="s">
        <v>155</v>
      </c>
      <c r="E254" s="79">
        <v>1850010010</v>
      </c>
      <c r="F254" s="12" t="s">
        <v>0</v>
      </c>
      <c r="G254" s="12" t="s">
        <v>0</v>
      </c>
      <c r="H254" s="52" t="s">
        <v>0</v>
      </c>
      <c r="I254" s="64">
        <v>10835445</v>
      </c>
      <c r="J254" s="64">
        <f t="shared" ref="J254:N256" si="96">J255</f>
        <v>0</v>
      </c>
      <c r="K254" s="64">
        <f t="shared" si="96"/>
        <v>0</v>
      </c>
      <c r="L254" s="64">
        <f t="shared" si="96"/>
        <v>0</v>
      </c>
      <c r="M254" s="64">
        <f t="shared" si="96"/>
        <v>0</v>
      </c>
      <c r="N254" s="64">
        <f>N255</f>
        <v>10835445</v>
      </c>
    </row>
    <row r="255" spans="1:14" ht="43.35" customHeight="1">
      <c r="A255" s="10" t="s">
        <v>35</v>
      </c>
      <c r="B255" s="2">
        <v>802</v>
      </c>
      <c r="C255" s="6" t="s">
        <v>50</v>
      </c>
      <c r="D255" s="6" t="s">
        <v>155</v>
      </c>
      <c r="E255" s="79">
        <v>1850010010</v>
      </c>
      <c r="F255" s="6" t="s">
        <v>36</v>
      </c>
      <c r="G255" s="6" t="s">
        <v>0</v>
      </c>
      <c r="H255" s="51" t="s">
        <v>0</v>
      </c>
      <c r="I255" s="63">
        <v>10835445</v>
      </c>
      <c r="J255" s="63">
        <f t="shared" si="96"/>
        <v>0</v>
      </c>
      <c r="K255" s="63">
        <f t="shared" si="96"/>
        <v>0</v>
      </c>
      <c r="L255" s="63">
        <f t="shared" si="96"/>
        <v>0</v>
      </c>
      <c r="M255" s="63">
        <f t="shared" si="96"/>
        <v>0</v>
      </c>
      <c r="N255" s="63">
        <f t="shared" si="96"/>
        <v>10835445</v>
      </c>
    </row>
    <row r="256" spans="1:14" ht="43.35" customHeight="1">
      <c r="A256" s="10" t="s">
        <v>37</v>
      </c>
      <c r="B256" s="2">
        <v>802</v>
      </c>
      <c r="C256" s="6" t="s">
        <v>50</v>
      </c>
      <c r="D256" s="6" t="s">
        <v>155</v>
      </c>
      <c r="E256" s="79">
        <v>1850010010</v>
      </c>
      <c r="F256" s="6" t="s">
        <v>38</v>
      </c>
      <c r="G256" s="6" t="s">
        <v>0</v>
      </c>
      <c r="H256" s="51" t="s">
        <v>0</v>
      </c>
      <c r="I256" s="63">
        <v>10835445</v>
      </c>
      <c r="J256" s="63">
        <f t="shared" si="96"/>
        <v>0</v>
      </c>
      <c r="K256" s="63">
        <f t="shared" si="96"/>
        <v>0</v>
      </c>
      <c r="L256" s="63">
        <f t="shared" si="96"/>
        <v>0</v>
      </c>
      <c r="M256" s="63">
        <f t="shared" si="96"/>
        <v>0</v>
      </c>
      <c r="N256" s="63">
        <f t="shared" si="96"/>
        <v>10835445</v>
      </c>
    </row>
    <row r="257" spans="1:14" ht="43.35" customHeight="1">
      <c r="A257" s="5" t="s">
        <v>39</v>
      </c>
      <c r="B257" s="2">
        <v>802</v>
      </c>
      <c r="C257" s="6" t="s">
        <v>50</v>
      </c>
      <c r="D257" s="6" t="s">
        <v>155</v>
      </c>
      <c r="E257" s="79">
        <v>1850010010</v>
      </c>
      <c r="F257" s="6" t="s">
        <v>40</v>
      </c>
      <c r="G257" s="6" t="s">
        <v>0</v>
      </c>
      <c r="H257" s="51" t="s">
        <v>0</v>
      </c>
      <c r="I257" s="63">
        <v>10835445</v>
      </c>
      <c r="J257" s="63">
        <f t="shared" ref="J257:M257" si="97">J258+J263+J260+J265</f>
        <v>0</v>
      </c>
      <c r="K257" s="63">
        <f t="shared" si="97"/>
        <v>0</v>
      </c>
      <c r="L257" s="63">
        <f t="shared" si="97"/>
        <v>0</v>
      </c>
      <c r="M257" s="63">
        <f t="shared" si="97"/>
        <v>0</v>
      </c>
      <c r="N257" s="63">
        <f>N258+N263+N260+N265</f>
        <v>10835445</v>
      </c>
    </row>
    <row r="258" spans="1:14" ht="14.45" customHeight="1">
      <c r="A258" s="7" t="s">
        <v>72</v>
      </c>
      <c r="B258" s="2">
        <v>802</v>
      </c>
      <c r="C258" s="13" t="s">
        <v>50</v>
      </c>
      <c r="D258" s="13" t="s">
        <v>155</v>
      </c>
      <c r="E258" s="79">
        <v>1850010010</v>
      </c>
      <c r="F258" s="13" t="s">
        <v>40</v>
      </c>
      <c r="G258" s="7" t="s">
        <v>73</v>
      </c>
      <c r="H258" s="49" t="s">
        <v>0</v>
      </c>
      <c r="I258" s="65">
        <v>9913445</v>
      </c>
      <c r="J258" s="65">
        <f t="shared" ref="J258:M258" si="98">J259</f>
        <v>0</v>
      </c>
      <c r="K258" s="65">
        <f t="shared" si="98"/>
        <v>0</v>
      </c>
      <c r="L258" s="65">
        <f t="shared" si="98"/>
        <v>0</v>
      </c>
      <c r="M258" s="65">
        <f t="shared" si="98"/>
        <v>0</v>
      </c>
      <c r="N258" s="65">
        <f>N259</f>
        <v>9913445</v>
      </c>
    </row>
    <row r="259" spans="1:14" ht="28.9" customHeight="1">
      <c r="A259" s="7" t="s">
        <v>74</v>
      </c>
      <c r="B259" s="2">
        <v>802</v>
      </c>
      <c r="C259" s="13" t="s">
        <v>50</v>
      </c>
      <c r="D259" s="13" t="s">
        <v>155</v>
      </c>
      <c r="E259" s="79">
        <v>1850010010</v>
      </c>
      <c r="F259" s="13" t="s">
        <v>40</v>
      </c>
      <c r="G259" s="7" t="s">
        <v>73</v>
      </c>
      <c r="H259" s="49" t="s">
        <v>75</v>
      </c>
      <c r="I259" s="65">
        <v>9913445</v>
      </c>
      <c r="J259" s="65"/>
      <c r="K259" s="65"/>
      <c r="L259" s="65"/>
      <c r="M259" s="65"/>
      <c r="N259" s="65">
        <f>I259+J259+K259+L259+M259</f>
        <v>9913445</v>
      </c>
    </row>
    <row r="260" spans="1:14" ht="28.9" customHeight="1">
      <c r="A260" s="34" t="s">
        <v>54</v>
      </c>
      <c r="B260" s="2">
        <v>802</v>
      </c>
      <c r="C260" s="27" t="s">
        <v>50</v>
      </c>
      <c r="D260" s="27" t="s">
        <v>155</v>
      </c>
      <c r="E260" s="79">
        <v>1850010010</v>
      </c>
      <c r="F260" s="27" t="s">
        <v>40</v>
      </c>
      <c r="G260" s="34">
        <v>226</v>
      </c>
      <c r="H260" s="58"/>
      <c r="I260" s="66">
        <v>370200</v>
      </c>
      <c r="J260" s="66">
        <f>J261+J262</f>
        <v>0</v>
      </c>
      <c r="K260" s="66">
        <f t="shared" ref="K260:N260" si="99">K261+K262</f>
        <v>0</v>
      </c>
      <c r="L260" s="66">
        <f t="shared" si="99"/>
        <v>0</v>
      </c>
      <c r="M260" s="66">
        <f t="shared" si="99"/>
        <v>0</v>
      </c>
      <c r="N260" s="66">
        <f t="shared" si="99"/>
        <v>370200</v>
      </c>
    </row>
    <row r="261" spans="1:14" ht="28.9" customHeight="1">
      <c r="A261" s="34" t="s">
        <v>295</v>
      </c>
      <c r="B261" s="2">
        <v>802</v>
      </c>
      <c r="C261" s="13" t="s">
        <v>50</v>
      </c>
      <c r="D261" s="13" t="s">
        <v>155</v>
      </c>
      <c r="E261" s="79">
        <v>1850010010</v>
      </c>
      <c r="F261" s="13" t="s">
        <v>40</v>
      </c>
      <c r="G261" s="7">
        <v>226</v>
      </c>
      <c r="H261" s="49">
        <v>1130</v>
      </c>
      <c r="I261" s="65">
        <v>290000</v>
      </c>
      <c r="J261" s="65"/>
      <c r="K261" s="65"/>
      <c r="L261" s="65"/>
      <c r="M261" s="65"/>
      <c r="N261" s="65">
        <f>I261+J261+K261+L261+M261</f>
        <v>290000</v>
      </c>
    </row>
    <row r="262" spans="1:14" ht="28.9" customHeight="1">
      <c r="A262" s="34" t="s">
        <v>41</v>
      </c>
      <c r="B262" s="2">
        <v>802</v>
      </c>
      <c r="C262" s="13" t="s">
        <v>50</v>
      </c>
      <c r="D262" s="13" t="s">
        <v>155</v>
      </c>
      <c r="E262" s="79">
        <v>1850010010</v>
      </c>
      <c r="F262" s="13" t="s">
        <v>40</v>
      </c>
      <c r="G262" s="7">
        <v>226</v>
      </c>
      <c r="H262" s="49">
        <v>1140</v>
      </c>
      <c r="I262" s="65">
        <v>80200</v>
      </c>
      <c r="J262" s="65"/>
      <c r="K262" s="65"/>
      <c r="L262" s="65"/>
      <c r="M262" s="65"/>
      <c r="N262" s="65">
        <f>I262+J262+K262+L262+M262</f>
        <v>80200</v>
      </c>
    </row>
    <row r="263" spans="1:14" ht="14.45" customHeight="1">
      <c r="A263" s="7" t="s">
        <v>78</v>
      </c>
      <c r="B263" s="2">
        <v>802</v>
      </c>
      <c r="C263" s="13" t="s">
        <v>50</v>
      </c>
      <c r="D263" s="13" t="s">
        <v>155</v>
      </c>
      <c r="E263" s="79">
        <v>1850010010</v>
      </c>
      <c r="F263" s="13" t="s">
        <v>40</v>
      </c>
      <c r="G263" s="7" t="s">
        <v>79</v>
      </c>
      <c r="H263" s="49" t="s">
        <v>0</v>
      </c>
      <c r="I263" s="65">
        <v>551800</v>
      </c>
      <c r="J263" s="65">
        <f t="shared" ref="J263:M263" si="100">J264</f>
        <v>0</v>
      </c>
      <c r="K263" s="65">
        <f t="shared" si="100"/>
        <v>0</v>
      </c>
      <c r="L263" s="65">
        <f t="shared" si="100"/>
        <v>0</v>
      </c>
      <c r="M263" s="65">
        <f t="shared" si="100"/>
        <v>0</v>
      </c>
      <c r="N263" s="65">
        <f>N264</f>
        <v>551800</v>
      </c>
    </row>
    <row r="264" spans="1:14" ht="64.5" customHeight="1">
      <c r="A264" s="7" t="s">
        <v>80</v>
      </c>
      <c r="B264" s="2">
        <v>802</v>
      </c>
      <c r="C264" s="13" t="s">
        <v>50</v>
      </c>
      <c r="D264" s="13" t="s">
        <v>155</v>
      </c>
      <c r="E264" s="79">
        <v>1850010010</v>
      </c>
      <c r="F264" s="13" t="s">
        <v>40</v>
      </c>
      <c r="G264" s="7" t="s">
        <v>79</v>
      </c>
      <c r="H264" s="49" t="s">
        <v>81</v>
      </c>
      <c r="I264" s="65">
        <v>551800</v>
      </c>
      <c r="J264" s="65"/>
      <c r="K264" s="65"/>
      <c r="L264" s="65"/>
      <c r="M264" s="65"/>
      <c r="N264" s="65">
        <f>I264+J264+K264+L264+M264</f>
        <v>551800</v>
      </c>
    </row>
    <row r="265" spans="1:14" ht="30" customHeight="1">
      <c r="A265" s="34" t="s">
        <v>296</v>
      </c>
      <c r="B265" s="2">
        <v>802</v>
      </c>
      <c r="C265" s="13" t="s">
        <v>50</v>
      </c>
      <c r="D265" s="13" t="s">
        <v>155</v>
      </c>
      <c r="E265" s="79">
        <v>1850010010</v>
      </c>
      <c r="F265" s="13" t="s">
        <v>40</v>
      </c>
      <c r="G265" s="7">
        <v>340</v>
      </c>
      <c r="H265" s="49"/>
      <c r="I265" s="65">
        <v>0</v>
      </c>
      <c r="J265" s="65">
        <f t="shared" ref="J265:M265" si="101">J266</f>
        <v>0</v>
      </c>
      <c r="K265" s="65">
        <f t="shared" si="101"/>
        <v>0</v>
      </c>
      <c r="L265" s="65">
        <f t="shared" si="101"/>
        <v>0</v>
      </c>
      <c r="M265" s="65">
        <f t="shared" si="101"/>
        <v>0</v>
      </c>
      <c r="N265" s="65">
        <f>N266</f>
        <v>0</v>
      </c>
    </row>
    <row r="266" spans="1:14" ht="36" customHeight="1">
      <c r="A266" s="34" t="s">
        <v>297</v>
      </c>
      <c r="B266" s="2">
        <v>802</v>
      </c>
      <c r="C266" s="13" t="s">
        <v>50</v>
      </c>
      <c r="D266" s="13" t="s">
        <v>155</v>
      </c>
      <c r="E266" s="79">
        <v>1850010010</v>
      </c>
      <c r="F266" s="13" t="s">
        <v>40</v>
      </c>
      <c r="G266" s="7">
        <v>340</v>
      </c>
      <c r="H266" s="49">
        <v>1123</v>
      </c>
      <c r="I266" s="65">
        <v>0</v>
      </c>
      <c r="J266" s="65"/>
      <c r="K266" s="65"/>
      <c r="L266" s="65"/>
      <c r="M266" s="65"/>
      <c r="N266" s="65">
        <f>I266+J266+K266+L266+M266</f>
        <v>0</v>
      </c>
    </row>
    <row r="267" spans="1:14" ht="28.9" customHeight="1">
      <c r="A267" s="8" t="s">
        <v>175</v>
      </c>
      <c r="B267" s="2">
        <v>802</v>
      </c>
      <c r="C267" s="6" t="s">
        <v>50</v>
      </c>
      <c r="D267" s="6" t="s">
        <v>176</v>
      </c>
      <c r="E267" s="6" t="s">
        <v>0</v>
      </c>
      <c r="F267" s="6" t="s">
        <v>0</v>
      </c>
      <c r="G267" s="6" t="s">
        <v>0</v>
      </c>
      <c r="H267" s="51" t="s">
        <v>0</v>
      </c>
      <c r="I267" s="63">
        <v>2879398.14</v>
      </c>
      <c r="J267" s="63">
        <f>J268+J274+J289</f>
        <v>0</v>
      </c>
      <c r="K267" s="63">
        <f t="shared" ref="K267:N267" si="102">K268+K274+K289</f>
        <v>200000</v>
      </c>
      <c r="L267" s="63">
        <f t="shared" si="102"/>
        <v>0</v>
      </c>
      <c r="M267" s="63">
        <f t="shared" si="102"/>
        <v>0</v>
      </c>
      <c r="N267" s="63">
        <f t="shared" si="102"/>
        <v>3079398.14</v>
      </c>
    </row>
    <row r="268" spans="1:14" ht="43.35" customHeight="1">
      <c r="A268" s="10" t="s">
        <v>177</v>
      </c>
      <c r="B268" s="2">
        <v>802</v>
      </c>
      <c r="C268" s="6" t="s">
        <v>50</v>
      </c>
      <c r="D268" s="6" t="s">
        <v>176</v>
      </c>
      <c r="E268" s="6" t="s">
        <v>319</v>
      </c>
      <c r="F268" s="6" t="s">
        <v>0</v>
      </c>
      <c r="G268" s="6" t="s">
        <v>0</v>
      </c>
      <c r="H268" s="51" t="s">
        <v>0</v>
      </c>
      <c r="I268" s="63">
        <v>200000</v>
      </c>
      <c r="J268" s="63">
        <f t="shared" ref="J268:N272" si="103">J269</f>
        <v>0</v>
      </c>
      <c r="K268" s="63">
        <f t="shared" si="103"/>
        <v>200000</v>
      </c>
      <c r="L268" s="63">
        <f t="shared" si="103"/>
        <v>0</v>
      </c>
      <c r="M268" s="63">
        <f t="shared" si="103"/>
        <v>0</v>
      </c>
      <c r="N268" s="63">
        <f t="shared" si="103"/>
        <v>400000</v>
      </c>
    </row>
    <row r="269" spans="1:14" ht="57.6" customHeight="1">
      <c r="A269" s="10" t="s">
        <v>178</v>
      </c>
      <c r="B269" s="2">
        <v>802</v>
      </c>
      <c r="C269" s="6" t="s">
        <v>50</v>
      </c>
      <c r="D269" s="6" t="s">
        <v>176</v>
      </c>
      <c r="E269" s="6" t="s">
        <v>320</v>
      </c>
      <c r="F269" s="6" t="s">
        <v>0</v>
      </c>
      <c r="G269" s="6" t="s">
        <v>0</v>
      </c>
      <c r="H269" s="51" t="s">
        <v>0</v>
      </c>
      <c r="I269" s="63">
        <v>200000</v>
      </c>
      <c r="J269" s="63">
        <f t="shared" si="103"/>
        <v>0</v>
      </c>
      <c r="K269" s="63">
        <f t="shared" si="103"/>
        <v>200000</v>
      </c>
      <c r="L269" s="63">
        <f t="shared" si="103"/>
        <v>0</v>
      </c>
      <c r="M269" s="63">
        <f t="shared" si="103"/>
        <v>0</v>
      </c>
      <c r="N269" s="63">
        <f t="shared" si="103"/>
        <v>400000</v>
      </c>
    </row>
    <row r="270" spans="1:14" ht="43.35" customHeight="1">
      <c r="A270" s="11" t="s">
        <v>179</v>
      </c>
      <c r="B270" s="2">
        <v>802</v>
      </c>
      <c r="C270" s="12" t="s">
        <v>50</v>
      </c>
      <c r="D270" s="12" t="s">
        <v>176</v>
      </c>
      <c r="E270" s="79" t="s">
        <v>321</v>
      </c>
      <c r="F270" s="12" t="s">
        <v>0</v>
      </c>
      <c r="G270" s="12" t="s">
        <v>0</v>
      </c>
      <c r="H270" s="52" t="s">
        <v>0</v>
      </c>
      <c r="I270" s="64">
        <v>200000</v>
      </c>
      <c r="J270" s="64">
        <f t="shared" si="103"/>
        <v>0</v>
      </c>
      <c r="K270" s="64">
        <f t="shared" si="103"/>
        <v>200000</v>
      </c>
      <c r="L270" s="64">
        <f t="shared" si="103"/>
        <v>0</v>
      </c>
      <c r="M270" s="64">
        <f t="shared" si="103"/>
        <v>0</v>
      </c>
      <c r="N270" s="64">
        <f t="shared" si="103"/>
        <v>400000</v>
      </c>
    </row>
    <row r="271" spans="1:14" ht="14.45" customHeight="1">
      <c r="A271" s="10" t="s">
        <v>129</v>
      </c>
      <c r="B271" s="2">
        <v>802</v>
      </c>
      <c r="C271" s="6" t="s">
        <v>50</v>
      </c>
      <c r="D271" s="6" t="s">
        <v>176</v>
      </c>
      <c r="E271" s="79" t="s">
        <v>321</v>
      </c>
      <c r="F271" s="6" t="s">
        <v>130</v>
      </c>
      <c r="G271" s="6" t="s">
        <v>0</v>
      </c>
      <c r="H271" s="51" t="s">
        <v>0</v>
      </c>
      <c r="I271" s="63">
        <v>200000</v>
      </c>
      <c r="J271" s="63">
        <f t="shared" si="103"/>
        <v>0</v>
      </c>
      <c r="K271" s="63">
        <f t="shared" si="103"/>
        <v>200000</v>
      </c>
      <c r="L271" s="63">
        <f t="shared" si="103"/>
        <v>0</v>
      </c>
      <c r="M271" s="63">
        <f t="shared" si="103"/>
        <v>0</v>
      </c>
      <c r="N271" s="63">
        <f t="shared" si="103"/>
        <v>400000</v>
      </c>
    </row>
    <row r="272" spans="1:14" ht="72.599999999999994" customHeight="1">
      <c r="A272" s="5" t="s">
        <v>180</v>
      </c>
      <c r="B272" s="2">
        <v>802</v>
      </c>
      <c r="C272" s="6" t="s">
        <v>50</v>
      </c>
      <c r="D272" s="6" t="s">
        <v>176</v>
      </c>
      <c r="E272" s="79" t="s">
        <v>321</v>
      </c>
      <c r="F272" s="6" t="s">
        <v>181</v>
      </c>
      <c r="G272" s="6" t="s">
        <v>0</v>
      </c>
      <c r="H272" s="51" t="s">
        <v>0</v>
      </c>
      <c r="I272" s="63">
        <v>200000</v>
      </c>
      <c r="J272" s="63">
        <f t="shared" si="103"/>
        <v>0</v>
      </c>
      <c r="K272" s="63">
        <f t="shared" si="103"/>
        <v>200000</v>
      </c>
      <c r="L272" s="63">
        <f t="shared" si="103"/>
        <v>0</v>
      </c>
      <c r="M272" s="63">
        <f t="shared" si="103"/>
        <v>0</v>
      </c>
      <c r="N272" s="63">
        <f t="shared" si="103"/>
        <v>400000</v>
      </c>
    </row>
    <row r="273" spans="1:14" ht="63" customHeight="1">
      <c r="A273" s="7" t="s">
        <v>182</v>
      </c>
      <c r="B273" s="2">
        <v>802</v>
      </c>
      <c r="C273" s="13" t="s">
        <v>50</v>
      </c>
      <c r="D273" s="13" t="s">
        <v>176</v>
      </c>
      <c r="E273" s="79" t="s">
        <v>321</v>
      </c>
      <c r="F273" s="13">
        <v>811</v>
      </c>
      <c r="G273" s="7" t="s">
        <v>69</v>
      </c>
      <c r="H273" s="49" t="s">
        <v>0</v>
      </c>
      <c r="I273" s="65">
        <v>200000</v>
      </c>
      <c r="J273" s="65"/>
      <c r="K273" s="65">
        <v>200000</v>
      </c>
      <c r="L273" s="65"/>
      <c r="M273" s="65"/>
      <c r="N273" s="65">
        <f>I273+J273+K273+L273+M273</f>
        <v>400000</v>
      </c>
    </row>
    <row r="274" spans="1:14" ht="28.9" customHeight="1">
      <c r="A274" s="10" t="s">
        <v>120</v>
      </c>
      <c r="B274" s="2">
        <v>802</v>
      </c>
      <c r="C274" s="6" t="s">
        <v>50</v>
      </c>
      <c r="D274" s="6" t="s">
        <v>176</v>
      </c>
      <c r="E274" s="6" t="s">
        <v>312</v>
      </c>
      <c r="F274" s="6" t="s">
        <v>0</v>
      </c>
      <c r="G274" s="6" t="s">
        <v>0</v>
      </c>
      <c r="H274" s="51" t="s">
        <v>0</v>
      </c>
      <c r="I274" s="63">
        <v>335000.14</v>
      </c>
      <c r="J274" s="63">
        <f t="shared" ref="J274:M274" si="104">J275</f>
        <v>0</v>
      </c>
      <c r="K274" s="63">
        <f t="shared" si="104"/>
        <v>0</v>
      </c>
      <c r="L274" s="63">
        <f t="shared" si="104"/>
        <v>0</v>
      </c>
      <c r="M274" s="63">
        <f t="shared" si="104"/>
        <v>0</v>
      </c>
      <c r="N274" s="63">
        <f>N275</f>
        <v>335000.14</v>
      </c>
    </row>
    <row r="275" spans="1:14" ht="14.45" customHeight="1">
      <c r="A275" s="10" t="s">
        <v>183</v>
      </c>
      <c r="B275" s="2">
        <v>802</v>
      </c>
      <c r="C275" s="6" t="s">
        <v>50</v>
      </c>
      <c r="D275" s="6" t="s">
        <v>176</v>
      </c>
      <c r="E275" s="6" t="s">
        <v>322</v>
      </c>
      <c r="F275" s="6" t="s">
        <v>0</v>
      </c>
      <c r="G275" s="6" t="s">
        <v>0</v>
      </c>
      <c r="H275" s="51" t="s">
        <v>0</v>
      </c>
      <c r="I275" s="63">
        <v>335000.14</v>
      </c>
      <c r="J275" s="63">
        <f t="shared" ref="J275:M275" si="105">J276+J282</f>
        <v>0</v>
      </c>
      <c r="K275" s="63">
        <f t="shared" si="105"/>
        <v>0</v>
      </c>
      <c r="L275" s="63">
        <f t="shared" si="105"/>
        <v>0</v>
      </c>
      <c r="M275" s="63">
        <f t="shared" si="105"/>
        <v>0</v>
      </c>
      <c r="N275" s="63">
        <f>N276+N282</f>
        <v>335000.14</v>
      </c>
    </row>
    <row r="276" spans="1:14" ht="43.35" customHeight="1">
      <c r="A276" s="11" t="s">
        <v>184</v>
      </c>
      <c r="B276" s="2">
        <v>802</v>
      </c>
      <c r="C276" s="12" t="s">
        <v>50</v>
      </c>
      <c r="D276" s="12" t="s">
        <v>176</v>
      </c>
      <c r="E276" s="79">
        <v>3140010050</v>
      </c>
      <c r="F276" s="12" t="s">
        <v>0</v>
      </c>
      <c r="G276" s="12" t="s">
        <v>0</v>
      </c>
      <c r="H276" s="52" t="s">
        <v>0</v>
      </c>
      <c r="I276" s="64">
        <v>0</v>
      </c>
      <c r="J276" s="64">
        <f t="shared" ref="J276:N280" si="106">J277</f>
        <v>0</v>
      </c>
      <c r="K276" s="64">
        <f t="shared" si="106"/>
        <v>0</v>
      </c>
      <c r="L276" s="64">
        <f t="shared" si="106"/>
        <v>0</v>
      </c>
      <c r="M276" s="64">
        <f t="shared" si="106"/>
        <v>0</v>
      </c>
      <c r="N276" s="64">
        <f t="shared" si="106"/>
        <v>0</v>
      </c>
    </row>
    <row r="277" spans="1:14" ht="43.35" customHeight="1">
      <c r="A277" s="10" t="s">
        <v>35</v>
      </c>
      <c r="B277" s="2">
        <v>802</v>
      </c>
      <c r="C277" s="6" t="s">
        <v>50</v>
      </c>
      <c r="D277" s="6" t="s">
        <v>176</v>
      </c>
      <c r="E277" s="79">
        <v>3140010050</v>
      </c>
      <c r="F277" s="6" t="s">
        <v>36</v>
      </c>
      <c r="G277" s="6" t="s">
        <v>0</v>
      </c>
      <c r="H277" s="51" t="s">
        <v>0</v>
      </c>
      <c r="I277" s="63">
        <v>0</v>
      </c>
      <c r="J277" s="63">
        <f t="shared" si="106"/>
        <v>0</v>
      </c>
      <c r="K277" s="63">
        <f t="shared" si="106"/>
        <v>0</v>
      </c>
      <c r="L277" s="63">
        <f t="shared" si="106"/>
        <v>0</v>
      </c>
      <c r="M277" s="63">
        <f t="shared" si="106"/>
        <v>0</v>
      </c>
      <c r="N277" s="63">
        <f t="shared" si="106"/>
        <v>0</v>
      </c>
    </row>
    <row r="278" spans="1:14" ht="43.35" customHeight="1">
      <c r="A278" s="10" t="s">
        <v>37</v>
      </c>
      <c r="B278" s="2">
        <v>802</v>
      </c>
      <c r="C278" s="6" t="s">
        <v>50</v>
      </c>
      <c r="D278" s="6" t="s">
        <v>176</v>
      </c>
      <c r="E278" s="79">
        <v>3140010050</v>
      </c>
      <c r="F278" s="6" t="s">
        <v>38</v>
      </c>
      <c r="G278" s="6" t="s">
        <v>0</v>
      </c>
      <c r="H278" s="51" t="s">
        <v>0</v>
      </c>
      <c r="I278" s="63">
        <v>0</v>
      </c>
      <c r="J278" s="63">
        <f t="shared" si="106"/>
        <v>0</v>
      </c>
      <c r="K278" s="63">
        <f t="shared" si="106"/>
        <v>0</v>
      </c>
      <c r="L278" s="63">
        <f t="shared" si="106"/>
        <v>0</v>
      </c>
      <c r="M278" s="63">
        <f t="shared" si="106"/>
        <v>0</v>
      </c>
      <c r="N278" s="63">
        <f t="shared" si="106"/>
        <v>0</v>
      </c>
    </row>
    <row r="279" spans="1:14" ht="43.35" customHeight="1">
      <c r="A279" s="5" t="s">
        <v>39</v>
      </c>
      <c r="B279" s="2">
        <v>802</v>
      </c>
      <c r="C279" s="6" t="s">
        <v>50</v>
      </c>
      <c r="D279" s="6" t="s">
        <v>176</v>
      </c>
      <c r="E279" s="79">
        <v>3140010050</v>
      </c>
      <c r="F279" s="6" t="s">
        <v>40</v>
      </c>
      <c r="G279" s="6" t="s">
        <v>0</v>
      </c>
      <c r="H279" s="51" t="s">
        <v>0</v>
      </c>
      <c r="I279" s="63">
        <v>0</v>
      </c>
      <c r="J279" s="63">
        <f t="shared" si="106"/>
        <v>0</v>
      </c>
      <c r="K279" s="63">
        <f t="shared" si="106"/>
        <v>0</v>
      </c>
      <c r="L279" s="63">
        <f t="shared" si="106"/>
        <v>0</v>
      </c>
      <c r="M279" s="63">
        <f t="shared" si="106"/>
        <v>0</v>
      </c>
      <c r="N279" s="63">
        <f t="shared" si="106"/>
        <v>0</v>
      </c>
    </row>
    <row r="280" spans="1:14" ht="14.45" customHeight="1">
      <c r="A280" s="7" t="s">
        <v>54</v>
      </c>
      <c r="B280" s="2">
        <v>802</v>
      </c>
      <c r="C280" s="13" t="s">
        <v>50</v>
      </c>
      <c r="D280" s="13" t="s">
        <v>176</v>
      </c>
      <c r="E280" s="79">
        <v>3140010050</v>
      </c>
      <c r="F280" s="13" t="s">
        <v>40</v>
      </c>
      <c r="G280" s="7" t="s">
        <v>55</v>
      </c>
      <c r="H280" s="49" t="s">
        <v>0</v>
      </c>
      <c r="I280" s="65">
        <v>0</v>
      </c>
      <c r="J280" s="65">
        <f t="shared" si="106"/>
        <v>0</v>
      </c>
      <c r="K280" s="65">
        <f t="shared" si="106"/>
        <v>0</v>
      </c>
      <c r="L280" s="65">
        <f t="shared" si="106"/>
        <v>0</v>
      </c>
      <c r="M280" s="65">
        <f t="shared" si="106"/>
        <v>0</v>
      </c>
      <c r="N280" s="65">
        <f t="shared" si="106"/>
        <v>0</v>
      </c>
    </row>
    <row r="281" spans="1:14" ht="14.45" customHeight="1">
      <c r="A281" s="7" t="s">
        <v>104</v>
      </c>
      <c r="B281" s="2">
        <v>802</v>
      </c>
      <c r="C281" s="13" t="s">
        <v>50</v>
      </c>
      <c r="D281" s="13" t="s">
        <v>176</v>
      </c>
      <c r="E281" s="79">
        <v>3140010050</v>
      </c>
      <c r="F281" s="13" t="s">
        <v>40</v>
      </c>
      <c r="G281" s="7" t="s">
        <v>55</v>
      </c>
      <c r="H281" s="49" t="s">
        <v>105</v>
      </c>
      <c r="I281" s="65">
        <v>0</v>
      </c>
      <c r="J281" s="65"/>
      <c r="K281" s="65"/>
      <c r="L281" s="65"/>
      <c r="M281" s="65"/>
      <c r="N281" s="65">
        <f>I281+J281+K281+L281+M281</f>
        <v>0</v>
      </c>
    </row>
    <row r="282" spans="1:14" ht="43.35" customHeight="1">
      <c r="A282" s="11" t="s">
        <v>185</v>
      </c>
      <c r="B282" s="2">
        <v>802</v>
      </c>
      <c r="C282" s="12" t="s">
        <v>50</v>
      </c>
      <c r="D282" s="12" t="s">
        <v>176</v>
      </c>
      <c r="E282" s="79">
        <v>3140010030</v>
      </c>
      <c r="F282" s="12" t="s">
        <v>0</v>
      </c>
      <c r="G282" s="12" t="s">
        <v>0</v>
      </c>
      <c r="H282" s="52" t="s">
        <v>0</v>
      </c>
      <c r="I282" s="64">
        <v>335000.14</v>
      </c>
      <c r="J282" s="64">
        <f t="shared" ref="J282:N286" si="107">J283</f>
        <v>0</v>
      </c>
      <c r="K282" s="64">
        <f t="shared" si="107"/>
        <v>0</v>
      </c>
      <c r="L282" s="64">
        <f t="shared" si="107"/>
        <v>0</v>
      </c>
      <c r="M282" s="64">
        <f t="shared" si="107"/>
        <v>0</v>
      </c>
      <c r="N282" s="64">
        <f t="shared" si="107"/>
        <v>335000.14</v>
      </c>
    </row>
    <row r="283" spans="1:14" ht="43.35" customHeight="1">
      <c r="A283" s="10" t="s">
        <v>35</v>
      </c>
      <c r="B283" s="2">
        <v>802</v>
      </c>
      <c r="C283" s="6" t="s">
        <v>50</v>
      </c>
      <c r="D283" s="6" t="s">
        <v>176</v>
      </c>
      <c r="E283" s="79">
        <v>3140010030</v>
      </c>
      <c r="F283" s="6" t="s">
        <v>36</v>
      </c>
      <c r="G283" s="6" t="s">
        <v>0</v>
      </c>
      <c r="H283" s="51" t="s">
        <v>0</v>
      </c>
      <c r="I283" s="63">
        <v>335000.14</v>
      </c>
      <c r="J283" s="63">
        <f t="shared" si="107"/>
        <v>0</v>
      </c>
      <c r="K283" s="63">
        <f t="shared" si="107"/>
        <v>0</v>
      </c>
      <c r="L283" s="63">
        <f t="shared" si="107"/>
        <v>0</v>
      </c>
      <c r="M283" s="63">
        <f t="shared" si="107"/>
        <v>0</v>
      </c>
      <c r="N283" s="63">
        <f t="shared" si="107"/>
        <v>335000.14</v>
      </c>
    </row>
    <row r="284" spans="1:14" ht="43.35" customHeight="1">
      <c r="A284" s="10" t="s">
        <v>37</v>
      </c>
      <c r="B284" s="2">
        <v>802</v>
      </c>
      <c r="C284" s="6" t="s">
        <v>50</v>
      </c>
      <c r="D284" s="6" t="s">
        <v>176</v>
      </c>
      <c r="E284" s="79">
        <v>3140010030</v>
      </c>
      <c r="F284" s="6" t="s">
        <v>38</v>
      </c>
      <c r="G284" s="6" t="s">
        <v>0</v>
      </c>
      <c r="H284" s="51" t="s">
        <v>0</v>
      </c>
      <c r="I284" s="63">
        <v>335000.14</v>
      </c>
      <c r="J284" s="63">
        <f t="shared" si="107"/>
        <v>0</v>
      </c>
      <c r="K284" s="63">
        <f t="shared" si="107"/>
        <v>0</v>
      </c>
      <c r="L284" s="63">
        <f t="shared" si="107"/>
        <v>0</v>
      </c>
      <c r="M284" s="63">
        <f t="shared" si="107"/>
        <v>0</v>
      </c>
      <c r="N284" s="63">
        <f t="shared" si="107"/>
        <v>335000.14</v>
      </c>
    </row>
    <row r="285" spans="1:14" ht="43.35" customHeight="1">
      <c r="A285" s="5" t="s">
        <v>39</v>
      </c>
      <c r="B285" s="2">
        <v>802</v>
      </c>
      <c r="C285" s="6" t="s">
        <v>50</v>
      </c>
      <c r="D285" s="6" t="s">
        <v>176</v>
      </c>
      <c r="E285" s="79">
        <v>3140010030</v>
      </c>
      <c r="F285" s="6" t="s">
        <v>40</v>
      </c>
      <c r="G285" s="6" t="s">
        <v>0</v>
      </c>
      <c r="H285" s="51" t="s">
        <v>0</v>
      </c>
      <c r="I285" s="63">
        <v>335000.14</v>
      </c>
      <c r="J285" s="63">
        <f t="shared" si="107"/>
        <v>0</v>
      </c>
      <c r="K285" s="63">
        <f>K286+K288</f>
        <v>0</v>
      </c>
      <c r="L285" s="63">
        <f t="shared" ref="L285:N285" si="108">L286+L288</f>
        <v>0</v>
      </c>
      <c r="M285" s="63">
        <f t="shared" si="108"/>
        <v>0</v>
      </c>
      <c r="N285" s="63">
        <f t="shared" si="108"/>
        <v>335000.14</v>
      </c>
    </row>
    <row r="286" spans="1:14" ht="14.45" customHeight="1">
      <c r="A286" s="7" t="s">
        <v>54</v>
      </c>
      <c r="B286" s="2">
        <v>802</v>
      </c>
      <c r="C286" s="13" t="s">
        <v>50</v>
      </c>
      <c r="D286" s="13" t="s">
        <v>176</v>
      </c>
      <c r="E286" s="79">
        <v>3140010030</v>
      </c>
      <c r="F286" s="13" t="s">
        <v>40</v>
      </c>
      <c r="G286" s="7" t="s">
        <v>55</v>
      </c>
      <c r="H286" s="49" t="s">
        <v>0</v>
      </c>
      <c r="I286" s="65">
        <v>0</v>
      </c>
      <c r="J286" s="65">
        <f t="shared" si="107"/>
        <v>0</v>
      </c>
      <c r="K286" s="65">
        <f t="shared" si="107"/>
        <v>0</v>
      </c>
      <c r="L286" s="65">
        <f t="shared" si="107"/>
        <v>0</v>
      </c>
      <c r="M286" s="65">
        <f t="shared" si="107"/>
        <v>0</v>
      </c>
      <c r="N286" s="65">
        <f t="shared" si="107"/>
        <v>0</v>
      </c>
    </row>
    <row r="287" spans="1:14" ht="14.45" customHeight="1">
      <c r="A287" s="7" t="s">
        <v>104</v>
      </c>
      <c r="B287" s="2">
        <v>802</v>
      </c>
      <c r="C287" s="13" t="s">
        <v>50</v>
      </c>
      <c r="D287" s="13" t="s">
        <v>176</v>
      </c>
      <c r="E287" s="79">
        <v>3140010030</v>
      </c>
      <c r="F287" s="13" t="s">
        <v>40</v>
      </c>
      <c r="G287" s="7" t="s">
        <v>55</v>
      </c>
      <c r="H287" s="49" t="s">
        <v>105</v>
      </c>
      <c r="I287" s="65">
        <v>0</v>
      </c>
      <c r="J287" s="65"/>
      <c r="K287" s="65"/>
      <c r="L287" s="65"/>
      <c r="M287" s="65"/>
      <c r="N287" s="65">
        <f>I287+J287+K287+L287+M287</f>
        <v>0</v>
      </c>
    </row>
    <row r="288" spans="1:14" ht="14.45" customHeight="1">
      <c r="A288" s="7" t="s">
        <v>104</v>
      </c>
      <c r="B288" s="2">
        <v>802</v>
      </c>
      <c r="C288" s="13" t="s">
        <v>50</v>
      </c>
      <c r="D288" s="13" t="s">
        <v>176</v>
      </c>
      <c r="E288" s="79">
        <v>3140010030</v>
      </c>
      <c r="F288" s="13">
        <v>245</v>
      </c>
      <c r="G288" s="7" t="s">
        <v>55</v>
      </c>
      <c r="H288" s="49" t="s">
        <v>105</v>
      </c>
      <c r="I288" s="65">
        <v>335000.14</v>
      </c>
      <c r="J288" s="65"/>
      <c r="K288" s="65"/>
      <c r="L288" s="65"/>
      <c r="M288" s="65"/>
      <c r="N288" s="65">
        <f>I288+J288+K288+L288+M288</f>
        <v>335000.14</v>
      </c>
    </row>
    <row r="289" spans="1:16" ht="38.25" customHeight="1">
      <c r="A289" s="34" t="s">
        <v>350</v>
      </c>
      <c r="B289" s="2">
        <v>802</v>
      </c>
      <c r="C289" s="4" t="s">
        <v>50</v>
      </c>
      <c r="D289" s="4" t="s">
        <v>176</v>
      </c>
      <c r="E289" s="96" t="s">
        <v>354</v>
      </c>
      <c r="F289" s="4">
        <v>245</v>
      </c>
      <c r="G289" s="4">
        <v>226</v>
      </c>
      <c r="H289" s="48">
        <v>1130</v>
      </c>
      <c r="I289" s="65">
        <v>2344398</v>
      </c>
      <c r="J289" s="65"/>
      <c r="K289" s="65"/>
      <c r="L289" s="65"/>
      <c r="M289" s="65"/>
      <c r="N289" s="65">
        <f>I289+J289+K289+L289+M289</f>
        <v>2344398</v>
      </c>
    </row>
    <row r="290" spans="1:16" ht="28.9" customHeight="1">
      <c r="A290" s="15" t="s">
        <v>186</v>
      </c>
      <c r="B290" s="75">
        <v>802</v>
      </c>
      <c r="C290" s="16" t="s">
        <v>187</v>
      </c>
      <c r="D290" s="16" t="s">
        <v>0</v>
      </c>
      <c r="E290" s="16" t="s">
        <v>0</v>
      </c>
      <c r="F290" s="16" t="s">
        <v>0</v>
      </c>
      <c r="G290" s="16" t="s">
        <v>0</v>
      </c>
      <c r="H290" s="50" t="s">
        <v>0</v>
      </c>
      <c r="I290" s="62">
        <v>103115030.89</v>
      </c>
      <c r="J290" s="62" t="e">
        <f>J291+J323</f>
        <v>#REF!</v>
      </c>
      <c r="K290" s="62">
        <f>K291+K323</f>
        <v>0</v>
      </c>
      <c r="L290" s="62">
        <f>L291+L323</f>
        <v>0</v>
      </c>
      <c r="M290" s="62">
        <f>M291+M323</f>
        <v>0</v>
      </c>
      <c r="N290" s="62">
        <f>N291+N323</f>
        <v>103115030.89</v>
      </c>
      <c r="O290" s="14">
        <f>I290+K290+L290+M290</f>
        <v>103115030.89</v>
      </c>
      <c r="P290" s="14"/>
    </row>
    <row r="291" spans="1:16" ht="14.45" customHeight="1">
      <c r="A291" s="8" t="s">
        <v>188</v>
      </c>
      <c r="B291" s="2">
        <v>802</v>
      </c>
      <c r="C291" s="6" t="s">
        <v>187</v>
      </c>
      <c r="D291" s="6" t="s">
        <v>12</v>
      </c>
      <c r="E291" s="6" t="s">
        <v>0</v>
      </c>
      <c r="F291" s="6" t="s">
        <v>0</v>
      </c>
      <c r="G291" s="6" t="s">
        <v>0</v>
      </c>
      <c r="H291" s="51" t="s">
        <v>0</v>
      </c>
      <c r="I291" s="63">
        <v>59584825.32</v>
      </c>
      <c r="J291" s="63">
        <f>J295+J306+J317+J292</f>
        <v>0</v>
      </c>
      <c r="K291" s="63">
        <f t="shared" ref="K291:N291" si="109">K295+K306+K317+K292</f>
        <v>0</v>
      </c>
      <c r="L291" s="63">
        <f t="shared" si="109"/>
        <v>0</v>
      </c>
      <c r="M291" s="63">
        <f t="shared" si="109"/>
        <v>0</v>
      </c>
      <c r="N291" s="63">
        <f t="shared" si="109"/>
        <v>59584825.32</v>
      </c>
      <c r="O291" s="14">
        <f>O290-N290</f>
        <v>0</v>
      </c>
    </row>
    <row r="292" spans="1:16" ht="31.5" customHeight="1">
      <c r="A292" s="5" t="s">
        <v>364</v>
      </c>
      <c r="B292" s="2">
        <v>802</v>
      </c>
      <c r="C292" s="6" t="s">
        <v>187</v>
      </c>
      <c r="D292" s="6" t="s">
        <v>12</v>
      </c>
      <c r="E292" s="6"/>
      <c r="F292" s="6"/>
      <c r="G292" s="5"/>
      <c r="H292" s="57"/>
      <c r="I292" s="63">
        <v>28521285.32</v>
      </c>
      <c r="J292" s="63">
        <f t="shared" ref="J292:N292" si="110">J293+J294</f>
        <v>0</v>
      </c>
      <c r="K292" s="63">
        <f t="shared" si="110"/>
        <v>0</v>
      </c>
      <c r="L292" s="63">
        <f t="shared" si="110"/>
        <v>0</v>
      </c>
      <c r="M292" s="63">
        <f t="shared" si="110"/>
        <v>0</v>
      </c>
      <c r="N292" s="63">
        <f t="shared" si="110"/>
        <v>28521285.32</v>
      </c>
    </row>
    <row r="293" spans="1:16" ht="14.45" customHeight="1">
      <c r="A293" s="34" t="s">
        <v>365</v>
      </c>
      <c r="B293" s="2">
        <v>802</v>
      </c>
      <c r="C293" s="27" t="s">
        <v>187</v>
      </c>
      <c r="D293" s="27" t="s">
        <v>12</v>
      </c>
      <c r="E293" s="27" t="s">
        <v>353</v>
      </c>
      <c r="F293" s="13">
        <v>244</v>
      </c>
      <c r="G293" s="13">
        <v>226</v>
      </c>
      <c r="H293" s="54">
        <v>1140</v>
      </c>
      <c r="I293" s="63">
        <v>2199742.3199999998</v>
      </c>
      <c r="J293" s="65"/>
      <c r="K293" s="63"/>
      <c r="L293" s="63"/>
      <c r="M293" s="66"/>
      <c r="N293" s="66">
        <f>I293+J293+K293+L293+M293</f>
        <v>2199742.3199999998</v>
      </c>
    </row>
    <row r="294" spans="1:16" ht="14.45" customHeight="1">
      <c r="A294" s="34" t="s">
        <v>346</v>
      </c>
      <c r="B294" s="2">
        <v>802</v>
      </c>
      <c r="C294" s="27" t="s">
        <v>187</v>
      </c>
      <c r="D294" s="27" t="s">
        <v>12</v>
      </c>
      <c r="E294" s="27" t="s">
        <v>353</v>
      </c>
      <c r="F294" s="13">
        <v>412</v>
      </c>
      <c r="G294" s="13">
        <v>310</v>
      </c>
      <c r="H294" s="54">
        <v>1116</v>
      </c>
      <c r="I294" s="63">
        <v>26321543</v>
      </c>
      <c r="J294" s="65"/>
      <c r="K294" s="63"/>
      <c r="L294" s="63"/>
      <c r="M294" s="66"/>
      <c r="N294" s="66">
        <f>I294+J294+K294+L294+M294</f>
        <v>26321543</v>
      </c>
    </row>
    <row r="295" spans="1:16" ht="43.35" customHeight="1">
      <c r="A295" s="10" t="s">
        <v>189</v>
      </c>
      <c r="B295" s="2">
        <v>802</v>
      </c>
      <c r="C295" s="6" t="s">
        <v>187</v>
      </c>
      <c r="D295" s="6" t="s">
        <v>12</v>
      </c>
      <c r="E295" s="6"/>
      <c r="F295" s="6" t="s">
        <v>0</v>
      </c>
      <c r="G295" s="6" t="s">
        <v>0</v>
      </c>
      <c r="H295" s="51" t="s">
        <v>0</v>
      </c>
      <c r="I295" s="63">
        <v>967600</v>
      </c>
      <c r="J295" s="63">
        <f t="shared" ref="J295:M295" si="111">J296+J303</f>
        <v>0</v>
      </c>
      <c r="K295" s="63">
        <f t="shared" si="111"/>
        <v>0</v>
      </c>
      <c r="L295" s="63">
        <f t="shared" si="111"/>
        <v>0</v>
      </c>
      <c r="M295" s="63">
        <f t="shared" si="111"/>
        <v>0</v>
      </c>
      <c r="N295" s="63">
        <f>N296+N303</f>
        <v>967600</v>
      </c>
    </row>
    <row r="296" spans="1:16" ht="28.9" customHeight="1">
      <c r="A296" s="10" t="s">
        <v>190</v>
      </c>
      <c r="B296" s="2">
        <v>802</v>
      </c>
      <c r="C296" s="6" t="s">
        <v>187</v>
      </c>
      <c r="D296" s="6" t="s">
        <v>12</v>
      </c>
      <c r="E296" s="19">
        <v>9950011020</v>
      </c>
      <c r="F296" s="6" t="s">
        <v>0</v>
      </c>
      <c r="G296" s="6" t="s">
        <v>0</v>
      </c>
      <c r="H296" s="51" t="s">
        <v>0</v>
      </c>
      <c r="I296" s="63">
        <v>967600</v>
      </c>
      <c r="J296" s="63">
        <f t="shared" ref="J296:N301" si="112">J297</f>
        <v>0</v>
      </c>
      <c r="K296" s="63">
        <f t="shared" si="112"/>
        <v>0</v>
      </c>
      <c r="L296" s="63">
        <f t="shared" si="112"/>
        <v>0</v>
      </c>
      <c r="M296" s="63">
        <f t="shared" si="112"/>
        <v>0</v>
      </c>
      <c r="N296" s="63">
        <f t="shared" si="112"/>
        <v>967600</v>
      </c>
    </row>
    <row r="297" spans="1:16" ht="116.1" customHeight="1">
      <c r="A297" s="11" t="s">
        <v>191</v>
      </c>
      <c r="B297" s="2">
        <v>802</v>
      </c>
      <c r="C297" s="12" t="s">
        <v>187</v>
      </c>
      <c r="D297" s="12" t="s">
        <v>12</v>
      </c>
      <c r="E297" s="19">
        <v>9950011020</v>
      </c>
      <c r="F297" s="12" t="s">
        <v>0</v>
      </c>
      <c r="G297" s="12" t="s">
        <v>0</v>
      </c>
      <c r="H297" s="52" t="s">
        <v>0</v>
      </c>
      <c r="I297" s="64">
        <v>967600</v>
      </c>
      <c r="J297" s="64">
        <f t="shared" si="112"/>
        <v>0</v>
      </c>
      <c r="K297" s="64">
        <f t="shared" si="112"/>
        <v>0</v>
      </c>
      <c r="L297" s="64">
        <f t="shared" si="112"/>
        <v>0</v>
      </c>
      <c r="M297" s="64">
        <f t="shared" si="112"/>
        <v>0</v>
      </c>
      <c r="N297" s="64">
        <f t="shared" si="112"/>
        <v>967600</v>
      </c>
    </row>
    <row r="298" spans="1:16" ht="43.35" customHeight="1">
      <c r="A298" s="10" t="s">
        <v>35</v>
      </c>
      <c r="B298" s="2">
        <v>802</v>
      </c>
      <c r="C298" s="6" t="s">
        <v>187</v>
      </c>
      <c r="D298" s="6" t="s">
        <v>12</v>
      </c>
      <c r="E298" s="19">
        <v>9950011020</v>
      </c>
      <c r="F298" s="6" t="s">
        <v>36</v>
      </c>
      <c r="G298" s="6" t="s">
        <v>0</v>
      </c>
      <c r="H298" s="51" t="s">
        <v>0</v>
      </c>
      <c r="I298" s="63">
        <v>967600</v>
      </c>
      <c r="J298" s="63">
        <f t="shared" si="112"/>
        <v>0</v>
      </c>
      <c r="K298" s="63">
        <f t="shared" si="112"/>
        <v>0</v>
      </c>
      <c r="L298" s="63">
        <f t="shared" si="112"/>
        <v>0</v>
      </c>
      <c r="M298" s="63">
        <f t="shared" si="112"/>
        <v>0</v>
      </c>
      <c r="N298" s="63">
        <f t="shared" si="112"/>
        <v>967600</v>
      </c>
    </row>
    <row r="299" spans="1:16" ht="43.35" customHeight="1">
      <c r="A299" s="10" t="s">
        <v>37</v>
      </c>
      <c r="B299" s="2">
        <v>802</v>
      </c>
      <c r="C299" s="6" t="s">
        <v>187</v>
      </c>
      <c r="D299" s="6" t="s">
        <v>12</v>
      </c>
      <c r="E299" s="19">
        <v>9950011020</v>
      </c>
      <c r="F299" s="6" t="s">
        <v>38</v>
      </c>
      <c r="G299" s="6" t="s">
        <v>0</v>
      </c>
      <c r="H299" s="51" t="s">
        <v>0</v>
      </c>
      <c r="I299" s="63">
        <v>967600</v>
      </c>
      <c r="J299" s="63">
        <f t="shared" si="112"/>
        <v>0</v>
      </c>
      <c r="K299" s="63">
        <f t="shared" si="112"/>
        <v>0</v>
      </c>
      <c r="L299" s="63">
        <f t="shared" si="112"/>
        <v>0</v>
      </c>
      <c r="M299" s="63">
        <f t="shared" si="112"/>
        <v>0</v>
      </c>
      <c r="N299" s="63">
        <f t="shared" si="112"/>
        <v>967600</v>
      </c>
    </row>
    <row r="300" spans="1:16" ht="43.35" customHeight="1">
      <c r="A300" s="5" t="s">
        <v>39</v>
      </c>
      <c r="B300" s="2">
        <v>802</v>
      </c>
      <c r="C300" s="6" t="s">
        <v>187</v>
      </c>
      <c r="D300" s="6" t="s">
        <v>12</v>
      </c>
      <c r="E300" s="19">
        <v>9950011020</v>
      </c>
      <c r="F300" s="6" t="s">
        <v>40</v>
      </c>
      <c r="G300" s="6" t="s">
        <v>0</v>
      </c>
      <c r="H300" s="51" t="s">
        <v>0</v>
      </c>
      <c r="I300" s="63">
        <v>967600</v>
      </c>
      <c r="J300" s="63">
        <f t="shared" si="112"/>
        <v>0</v>
      </c>
      <c r="K300" s="63">
        <f t="shared" si="112"/>
        <v>0</v>
      </c>
      <c r="L300" s="63">
        <f t="shared" si="112"/>
        <v>0</v>
      </c>
      <c r="M300" s="63">
        <f t="shared" si="112"/>
        <v>0</v>
      </c>
      <c r="N300" s="63">
        <f t="shared" si="112"/>
        <v>967600</v>
      </c>
    </row>
    <row r="301" spans="1:16" ht="14.45" customHeight="1">
      <c r="A301" s="7" t="s">
        <v>41</v>
      </c>
      <c r="B301" s="2">
        <v>802</v>
      </c>
      <c r="C301" s="13" t="s">
        <v>187</v>
      </c>
      <c r="D301" s="13" t="s">
        <v>12</v>
      </c>
      <c r="E301" s="19">
        <v>9950011020</v>
      </c>
      <c r="F301" s="13" t="s">
        <v>40</v>
      </c>
      <c r="G301" s="13">
        <v>225</v>
      </c>
      <c r="H301" s="49" t="s">
        <v>0</v>
      </c>
      <c r="I301" s="65">
        <v>967600</v>
      </c>
      <c r="J301" s="65">
        <f t="shared" si="112"/>
        <v>0</v>
      </c>
      <c r="K301" s="65">
        <f t="shared" si="112"/>
        <v>0</v>
      </c>
      <c r="L301" s="65">
        <f t="shared" si="112"/>
        <v>0</v>
      </c>
      <c r="M301" s="65">
        <f t="shared" si="112"/>
        <v>0</v>
      </c>
      <c r="N301" s="65">
        <f t="shared" si="112"/>
        <v>967600</v>
      </c>
    </row>
    <row r="302" spans="1:16" ht="14.45" customHeight="1">
      <c r="A302" s="7" t="s">
        <v>106</v>
      </c>
      <c r="B302" s="2">
        <v>802</v>
      </c>
      <c r="C302" s="13" t="s">
        <v>187</v>
      </c>
      <c r="D302" s="13" t="s">
        <v>12</v>
      </c>
      <c r="E302" s="19">
        <v>9950011020</v>
      </c>
      <c r="F302" s="13" t="s">
        <v>40</v>
      </c>
      <c r="G302" s="13">
        <v>225</v>
      </c>
      <c r="H302" s="49">
        <v>1105</v>
      </c>
      <c r="I302" s="65">
        <v>967600</v>
      </c>
      <c r="J302" s="65"/>
      <c r="K302" s="65"/>
      <c r="L302" s="65"/>
      <c r="M302" s="65"/>
      <c r="N302" s="65">
        <f>I302+J302+K302+L302+M302</f>
        <v>967600</v>
      </c>
    </row>
    <row r="303" spans="1:16" ht="47.25" hidden="1" customHeight="1">
      <c r="A303" s="10" t="s">
        <v>165</v>
      </c>
      <c r="B303" s="2">
        <v>802</v>
      </c>
      <c r="C303" s="6" t="s">
        <v>187</v>
      </c>
      <c r="D303" s="6" t="s">
        <v>12</v>
      </c>
      <c r="E303" s="19" t="s">
        <v>275</v>
      </c>
      <c r="F303" s="6">
        <v>800</v>
      </c>
      <c r="G303" s="6" t="s">
        <v>0</v>
      </c>
      <c r="H303" s="49"/>
      <c r="I303" s="63">
        <v>0</v>
      </c>
      <c r="J303" s="63"/>
      <c r="K303" s="63"/>
      <c r="L303" s="63"/>
      <c r="M303" s="63">
        <f t="shared" ref="M303:N304" si="113">M304</f>
        <v>0</v>
      </c>
      <c r="N303" s="63">
        <f t="shared" si="113"/>
        <v>0</v>
      </c>
    </row>
    <row r="304" spans="1:16" ht="68.25" hidden="1" customHeight="1">
      <c r="A304" s="5" t="s">
        <v>276</v>
      </c>
      <c r="B304" s="2">
        <v>802</v>
      </c>
      <c r="C304" s="6" t="s">
        <v>187</v>
      </c>
      <c r="D304" s="6" t="s">
        <v>12</v>
      </c>
      <c r="E304" s="19" t="s">
        <v>275</v>
      </c>
      <c r="F304" s="6">
        <v>810</v>
      </c>
      <c r="G304" s="6" t="s">
        <v>0</v>
      </c>
      <c r="H304" s="49"/>
      <c r="I304" s="65">
        <v>0</v>
      </c>
      <c r="J304" s="65"/>
      <c r="K304" s="65"/>
      <c r="L304" s="65"/>
      <c r="M304" s="65">
        <f t="shared" si="113"/>
        <v>0</v>
      </c>
      <c r="N304" s="65">
        <f t="shared" si="113"/>
        <v>0</v>
      </c>
    </row>
    <row r="305" spans="1:14" ht="72" hidden="1" customHeight="1">
      <c r="A305" s="7" t="s">
        <v>167</v>
      </c>
      <c r="B305" s="2">
        <v>802</v>
      </c>
      <c r="C305" s="13" t="s">
        <v>187</v>
      </c>
      <c r="D305" s="13" t="s">
        <v>12</v>
      </c>
      <c r="E305" s="29" t="s">
        <v>275</v>
      </c>
      <c r="F305" s="13">
        <v>810</v>
      </c>
      <c r="G305" s="7" t="s">
        <v>168</v>
      </c>
      <c r="H305" s="49"/>
      <c r="I305" s="65">
        <v>0</v>
      </c>
      <c r="J305" s="65"/>
      <c r="K305" s="65"/>
      <c r="L305" s="65"/>
      <c r="M305" s="65">
        <v>0</v>
      </c>
      <c r="N305" s="65">
        <v>0</v>
      </c>
    </row>
    <row r="306" spans="1:14" ht="28.9" customHeight="1">
      <c r="A306" s="10" t="s">
        <v>120</v>
      </c>
      <c r="B306" s="2">
        <v>802</v>
      </c>
      <c r="C306" s="6" t="s">
        <v>187</v>
      </c>
      <c r="D306" s="6" t="s">
        <v>12</v>
      </c>
      <c r="E306" s="19" t="s">
        <v>312</v>
      </c>
      <c r="F306" s="6" t="s">
        <v>0</v>
      </c>
      <c r="G306" s="6" t="s">
        <v>0</v>
      </c>
      <c r="H306" s="51" t="s">
        <v>0</v>
      </c>
      <c r="I306" s="63">
        <v>2890940</v>
      </c>
      <c r="J306" s="63">
        <f t="shared" ref="J306:N312" si="114">J307</f>
        <v>0</v>
      </c>
      <c r="K306" s="63">
        <f t="shared" si="114"/>
        <v>0</v>
      </c>
      <c r="L306" s="63">
        <f t="shared" si="114"/>
        <v>0</v>
      </c>
      <c r="M306" s="63">
        <f t="shared" si="114"/>
        <v>0</v>
      </c>
      <c r="N306" s="63">
        <f t="shared" si="114"/>
        <v>2890940</v>
      </c>
    </row>
    <row r="307" spans="1:14" ht="28.9" customHeight="1">
      <c r="A307" s="10" t="s">
        <v>121</v>
      </c>
      <c r="B307" s="2">
        <v>802</v>
      </c>
      <c r="C307" s="6" t="s">
        <v>187</v>
      </c>
      <c r="D307" s="6" t="s">
        <v>12</v>
      </c>
      <c r="E307" s="6" t="s">
        <v>313</v>
      </c>
      <c r="F307" s="6" t="s">
        <v>0</v>
      </c>
      <c r="G307" s="6" t="s">
        <v>0</v>
      </c>
      <c r="H307" s="51" t="s">
        <v>0</v>
      </c>
      <c r="I307" s="63">
        <v>2890940</v>
      </c>
      <c r="J307" s="63">
        <f t="shared" si="114"/>
        <v>0</v>
      </c>
      <c r="K307" s="63">
        <f t="shared" si="114"/>
        <v>0</v>
      </c>
      <c r="L307" s="63">
        <f t="shared" si="114"/>
        <v>0</v>
      </c>
      <c r="M307" s="63">
        <f t="shared" si="114"/>
        <v>0</v>
      </c>
      <c r="N307" s="63">
        <f t="shared" si="114"/>
        <v>2890940</v>
      </c>
    </row>
    <row r="308" spans="1:14" ht="72.599999999999994" customHeight="1">
      <c r="A308" s="11" t="s">
        <v>192</v>
      </c>
      <c r="B308" s="2">
        <v>802</v>
      </c>
      <c r="C308" s="12" t="s">
        <v>187</v>
      </c>
      <c r="D308" s="12" t="s">
        <v>12</v>
      </c>
      <c r="E308" s="79">
        <v>3120010020</v>
      </c>
      <c r="F308" s="12" t="s">
        <v>0</v>
      </c>
      <c r="G308" s="12" t="s">
        <v>0</v>
      </c>
      <c r="H308" s="52" t="s">
        <v>0</v>
      </c>
      <c r="I308" s="64">
        <v>2890940</v>
      </c>
      <c r="J308" s="64">
        <f t="shared" si="114"/>
        <v>0</v>
      </c>
      <c r="K308" s="64">
        <f t="shared" si="114"/>
        <v>0</v>
      </c>
      <c r="L308" s="64">
        <f t="shared" si="114"/>
        <v>0</v>
      </c>
      <c r="M308" s="64">
        <f t="shared" si="114"/>
        <v>0</v>
      </c>
      <c r="N308" s="64">
        <f>N309</f>
        <v>2890940</v>
      </c>
    </row>
    <row r="309" spans="1:14" ht="43.35" customHeight="1">
      <c r="A309" s="10" t="s">
        <v>35</v>
      </c>
      <c r="B309" s="2">
        <v>802</v>
      </c>
      <c r="C309" s="6" t="s">
        <v>187</v>
      </c>
      <c r="D309" s="6" t="s">
        <v>12</v>
      </c>
      <c r="E309" s="79">
        <v>3120010020</v>
      </c>
      <c r="F309" s="6" t="s">
        <v>36</v>
      </c>
      <c r="G309" s="6" t="s">
        <v>0</v>
      </c>
      <c r="H309" s="51" t="s">
        <v>0</v>
      </c>
      <c r="I309" s="63">
        <v>2890940</v>
      </c>
      <c r="J309" s="63">
        <f t="shared" si="114"/>
        <v>0</v>
      </c>
      <c r="K309" s="63">
        <f t="shared" si="114"/>
        <v>0</v>
      </c>
      <c r="L309" s="63">
        <f t="shared" si="114"/>
        <v>0</v>
      </c>
      <c r="M309" s="63">
        <f t="shared" si="114"/>
        <v>0</v>
      </c>
      <c r="N309" s="63">
        <f t="shared" si="114"/>
        <v>2890940</v>
      </c>
    </row>
    <row r="310" spans="1:14" ht="43.35" customHeight="1">
      <c r="A310" s="10" t="s">
        <v>37</v>
      </c>
      <c r="B310" s="2">
        <v>802</v>
      </c>
      <c r="C310" s="6" t="s">
        <v>187</v>
      </c>
      <c r="D310" s="6" t="s">
        <v>12</v>
      </c>
      <c r="E310" s="79">
        <v>3120010020</v>
      </c>
      <c r="F310" s="6" t="s">
        <v>38</v>
      </c>
      <c r="G310" s="6" t="s">
        <v>0</v>
      </c>
      <c r="H310" s="51" t="s">
        <v>0</v>
      </c>
      <c r="I310" s="63">
        <v>2890940</v>
      </c>
      <c r="J310" s="63">
        <f t="shared" si="114"/>
        <v>0</v>
      </c>
      <c r="K310" s="63">
        <f t="shared" si="114"/>
        <v>0</v>
      </c>
      <c r="L310" s="63">
        <f t="shared" si="114"/>
        <v>0</v>
      </c>
      <c r="M310" s="63">
        <f t="shared" si="114"/>
        <v>0</v>
      </c>
      <c r="N310" s="63">
        <f t="shared" si="114"/>
        <v>2890940</v>
      </c>
    </row>
    <row r="311" spans="1:14" ht="43.35" customHeight="1">
      <c r="A311" s="5" t="s">
        <v>39</v>
      </c>
      <c r="B311" s="2">
        <v>802</v>
      </c>
      <c r="C311" s="6" t="s">
        <v>187</v>
      </c>
      <c r="D311" s="6" t="s">
        <v>12</v>
      </c>
      <c r="E311" s="79">
        <v>3120010020</v>
      </c>
      <c r="F311" s="6" t="s">
        <v>40</v>
      </c>
      <c r="G311" s="6" t="s">
        <v>0</v>
      </c>
      <c r="H311" s="51" t="s">
        <v>0</v>
      </c>
      <c r="I311" s="63">
        <v>2890940</v>
      </c>
      <c r="J311" s="63">
        <f t="shared" si="114"/>
        <v>0</v>
      </c>
      <c r="K311" s="63">
        <f>K312+K314+K316+K315</f>
        <v>0</v>
      </c>
      <c r="L311" s="63">
        <f t="shared" ref="L311:N311" si="115">L312+L314+L316+L315</f>
        <v>0</v>
      </c>
      <c r="M311" s="63">
        <f t="shared" si="115"/>
        <v>0</v>
      </c>
      <c r="N311" s="63">
        <f t="shared" si="115"/>
        <v>2890940</v>
      </c>
    </row>
    <row r="312" spans="1:14" ht="14.45" customHeight="1">
      <c r="A312" s="7" t="s">
        <v>72</v>
      </c>
      <c r="B312" s="2">
        <v>802</v>
      </c>
      <c r="C312" s="13" t="s">
        <v>187</v>
      </c>
      <c r="D312" s="13" t="s">
        <v>12</v>
      </c>
      <c r="E312" s="79">
        <v>3120010020</v>
      </c>
      <c r="F312" s="13" t="s">
        <v>40</v>
      </c>
      <c r="G312" s="7" t="s">
        <v>73</v>
      </c>
      <c r="H312" s="49" t="s">
        <v>0</v>
      </c>
      <c r="I312" s="65">
        <v>2449470</v>
      </c>
      <c r="J312" s="65">
        <f t="shared" si="114"/>
        <v>0</v>
      </c>
      <c r="K312" s="65">
        <f t="shared" si="114"/>
        <v>0</v>
      </c>
      <c r="L312" s="65">
        <f t="shared" si="114"/>
        <v>0</v>
      </c>
      <c r="M312" s="65">
        <f t="shared" si="114"/>
        <v>0</v>
      </c>
      <c r="N312" s="65">
        <f t="shared" si="114"/>
        <v>2449470</v>
      </c>
    </row>
    <row r="313" spans="1:14" ht="36" customHeight="1">
      <c r="A313" s="7" t="s">
        <v>172</v>
      </c>
      <c r="B313" s="2">
        <v>802</v>
      </c>
      <c r="C313" s="13" t="s">
        <v>187</v>
      </c>
      <c r="D313" s="13" t="s">
        <v>12</v>
      </c>
      <c r="E313" s="79">
        <v>3120010020</v>
      </c>
      <c r="F313" s="13" t="s">
        <v>40</v>
      </c>
      <c r="G313" s="13" t="s">
        <v>73</v>
      </c>
      <c r="H313" s="54" t="s">
        <v>173</v>
      </c>
      <c r="I313" s="65">
        <v>2449470</v>
      </c>
      <c r="J313" s="65"/>
      <c r="K313" s="65"/>
      <c r="L313" s="65"/>
      <c r="M313" s="65"/>
      <c r="N313" s="65">
        <f>I313+J313+K313+L313+M313</f>
        <v>2449470</v>
      </c>
    </row>
    <row r="314" spans="1:14" ht="30.75" customHeight="1">
      <c r="A314" s="34" t="s">
        <v>349</v>
      </c>
      <c r="B314" s="2">
        <v>802</v>
      </c>
      <c r="C314" s="13" t="s">
        <v>187</v>
      </c>
      <c r="D314" s="13" t="s">
        <v>12</v>
      </c>
      <c r="E314" s="79">
        <v>3120010020</v>
      </c>
      <c r="F314" s="13" t="s">
        <v>40</v>
      </c>
      <c r="G314" s="13">
        <v>310</v>
      </c>
      <c r="H314" s="54">
        <v>1116</v>
      </c>
      <c r="I314" s="65">
        <v>30000</v>
      </c>
      <c r="J314" s="65"/>
      <c r="K314" s="65"/>
      <c r="L314" s="65"/>
      <c r="M314" s="65"/>
      <c r="N314" s="65">
        <f>I314+J314+K314+L314+M314</f>
        <v>30000</v>
      </c>
    </row>
    <row r="315" spans="1:14" ht="37.5" customHeight="1">
      <c r="A315" s="34" t="s">
        <v>362</v>
      </c>
      <c r="B315" s="2">
        <v>802</v>
      </c>
      <c r="C315" s="13" t="s">
        <v>187</v>
      </c>
      <c r="D315" s="13" t="s">
        <v>12</v>
      </c>
      <c r="E315" s="79">
        <v>3120010020</v>
      </c>
      <c r="F315" s="13" t="s">
        <v>40</v>
      </c>
      <c r="G315" s="13">
        <v>340</v>
      </c>
      <c r="H315" s="54">
        <v>1112</v>
      </c>
      <c r="I315" s="65">
        <v>350370</v>
      </c>
      <c r="J315" s="65"/>
      <c r="K315" s="65"/>
      <c r="L315" s="65"/>
      <c r="M315" s="65"/>
      <c r="N315" s="65">
        <f>I315+K315+L315+M315</f>
        <v>350370</v>
      </c>
    </row>
    <row r="316" spans="1:14" ht="29.25" customHeight="1">
      <c r="A316" s="34" t="s">
        <v>362</v>
      </c>
      <c r="B316" s="2">
        <v>802</v>
      </c>
      <c r="C316" s="13" t="s">
        <v>187</v>
      </c>
      <c r="D316" s="13" t="s">
        <v>12</v>
      </c>
      <c r="E316" s="79">
        <v>3120010020</v>
      </c>
      <c r="F316" s="13" t="s">
        <v>40</v>
      </c>
      <c r="G316" s="13">
        <v>340</v>
      </c>
      <c r="H316" s="54">
        <v>1123</v>
      </c>
      <c r="I316" s="65">
        <v>61100</v>
      </c>
      <c r="J316" s="65"/>
      <c r="K316" s="65"/>
      <c r="L316" s="65"/>
      <c r="M316" s="65"/>
      <c r="N316" s="65">
        <f>I316+J316+K316+L316+M316</f>
        <v>61100</v>
      </c>
    </row>
    <row r="317" spans="1:14" ht="14.45" customHeight="1">
      <c r="A317" s="10" t="s">
        <v>15</v>
      </c>
      <c r="B317" s="2">
        <v>802</v>
      </c>
      <c r="C317" s="6" t="s">
        <v>187</v>
      </c>
      <c r="D317" s="6" t="s">
        <v>12</v>
      </c>
      <c r="E317" s="6" t="s">
        <v>16</v>
      </c>
      <c r="F317" s="6" t="s">
        <v>0</v>
      </c>
      <c r="G317" s="6" t="s">
        <v>0</v>
      </c>
      <c r="H317" s="51" t="s">
        <v>0</v>
      </c>
      <c r="I317" s="63">
        <v>27205000</v>
      </c>
      <c r="J317" s="63">
        <f t="shared" ref="J317:N321" si="116">J318</f>
        <v>0</v>
      </c>
      <c r="K317" s="63">
        <f t="shared" si="116"/>
        <v>0</v>
      </c>
      <c r="L317" s="63">
        <f t="shared" si="116"/>
        <v>0</v>
      </c>
      <c r="M317" s="63">
        <f t="shared" si="116"/>
        <v>0</v>
      </c>
      <c r="N317" s="63">
        <f t="shared" si="116"/>
        <v>27205000</v>
      </c>
    </row>
    <row r="318" spans="1:14" ht="14.45" customHeight="1">
      <c r="A318" s="10" t="s">
        <v>123</v>
      </c>
      <c r="B318" s="2">
        <v>802</v>
      </c>
      <c r="C318" s="6" t="s">
        <v>187</v>
      </c>
      <c r="D318" s="6" t="s">
        <v>12</v>
      </c>
      <c r="E318" s="6" t="s">
        <v>124</v>
      </c>
      <c r="F318" s="6" t="s">
        <v>0</v>
      </c>
      <c r="G318" s="6" t="s">
        <v>0</v>
      </c>
      <c r="H318" s="51" t="s">
        <v>0</v>
      </c>
      <c r="I318" s="63">
        <v>27205000</v>
      </c>
      <c r="J318" s="63">
        <f t="shared" si="116"/>
        <v>0</v>
      </c>
      <c r="K318" s="63">
        <f t="shared" si="116"/>
        <v>0</v>
      </c>
      <c r="L318" s="63">
        <f t="shared" si="116"/>
        <v>0</v>
      </c>
      <c r="M318" s="63">
        <f t="shared" si="116"/>
        <v>0</v>
      </c>
      <c r="N318" s="63">
        <f t="shared" si="116"/>
        <v>27205000</v>
      </c>
    </row>
    <row r="319" spans="1:14" ht="43.35" customHeight="1">
      <c r="A319" s="11" t="s">
        <v>193</v>
      </c>
      <c r="B319" s="2">
        <v>802</v>
      </c>
      <c r="C319" s="12" t="s">
        <v>187</v>
      </c>
      <c r="D319" s="12" t="s">
        <v>12</v>
      </c>
      <c r="E319" s="12" t="s">
        <v>194</v>
      </c>
      <c r="F319" s="12" t="s">
        <v>0</v>
      </c>
      <c r="G319" s="12" t="s">
        <v>0</v>
      </c>
      <c r="H319" s="52" t="s">
        <v>0</v>
      </c>
      <c r="I319" s="64">
        <v>27205000</v>
      </c>
      <c r="J319" s="64">
        <f t="shared" si="116"/>
        <v>0</v>
      </c>
      <c r="K319" s="64">
        <f t="shared" si="116"/>
        <v>0</v>
      </c>
      <c r="L319" s="64">
        <f t="shared" si="116"/>
        <v>0</v>
      </c>
      <c r="M319" s="64">
        <f t="shared" si="116"/>
        <v>0</v>
      </c>
      <c r="N319" s="64">
        <f t="shared" si="116"/>
        <v>27205000</v>
      </c>
    </row>
    <row r="320" spans="1:14" ht="43.35" customHeight="1">
      <c r="A320" s="10" t="s">
        <v>165</v>
      </c>
      <c r="B320" s="2">
        <v>802</v>
      </c>
      <c r="C320" s="6" t="s">
        <v>187</v>
      </c>
      <c r="D320" s="6" t="s">
        <v>12</v>
      </c>
      <c r="E320" s="6" t="s">
        <v>194</v>
      </c>
      <c r="F320" s="6">
        <v>810</v>
      </c>
      <c r="G320" s="6" t="s">
        <v>0</v>
      </c>
      <c r="H320" s="51" t="s">
        <v>0</v>
      </c>
      <c r="I320" s="63">
        <v>27205000</v>
      </c>
      <c r="J320" s="63">
        <f t="shared" si="116"/>
        <v>0</v>
      </c>
      <c r="K320" s="63">
        <f t="shared" si="116"/>
        <v>0</v>
      </c>
      <c r="L320" s="63">
        <f t="shared" si="116"/>
        <v>0</v>
      </c>
      <c r="M320" s="63">
        <f t="shared" si="116"/>
        <v>0</v>
      </c>
      <c r="N320" s="63">
        <f t="shared" si="116"/>
        <v>27205000</v>
      </c>
    </row>
    <row r="321" spans="1:14" ht="57.6" customHeight="1">
      <c r="A321" s="5" t="s">
        <v>166</v>
      </c>
      <c r="B321" s="2">
        <v>802</v>
      </c>
      <c r="C321" s="6" t="s">
        <v>187</v>
      </c>
      <c r="D321" s="6" t="s">
        <v>12</v>
      </c>
      <c r="E321" s="6" t="s">
        <v>194</v>
      </c>
      <c r="F321" s="6">
        <v>810</v>
      </c>
      <c r="G321" s="6" t="s">
        <v>0</v>
      </c>
      <c r="H321" s="51" t="s">
        <v>0</v>
      </c>
      <c r="I321" s="63">
        <v>27205000</v>
      </c>
      <c r="J321" s="63">
        <f t="shared" si="116"/>
        <v>0</v>
      </c>
      <c r="K321" s="63">
        <f t="shared" si="116"/>
        <v>0</v>
      </c>
      <c r="L321" s="63">
        <f t="shared" si="116"/>
        <v>0</v>
      </c>
      <c r="M321" s="63">
        <f t="shared" si="116"/>
        <v>0</v>
      </c>
      <c r="N321" s="63">
        <f t="shared" si="116"/>
        <v>27205000</v>
      </c>
    </row>
    <row r="322" spans="1:14" ht="68.25" customHeight="1">
      <c r="A322" s="7" t="s">
        <v>167</v>
      </c>
      <c r="B322" s="2">
        <v>802</v>
      </c>
      <c r="C322" s="13" t="s">
        <v>187</v>
      </c>
      <c r="D322" s="13" t="s">
        <v>12</v>
      </c>
      <c r="E322" s="13" t="s">
        <v>194</v>
      </c>
      <c r="F322" s="13">
        <v>811</v>
      </c>
      <c r="G322" s="7" t="s">
        <v>168</v>
      </c>
      <c r="H322" s="49" t="s">
        <v>0</v>
      </c>
      <c r="I322" s="65">
        <v>27205000</v>
      </c>
      <c r="J322" s="65"/>
      <c r="K322" s="65"/>
      <c r="L322" s="65"/>
      <c r="M322" s="65"/>
      <c r="N322" s="65">
        <f>I322+J322+K322+L322+M322</f>
        <v>27205000</v>
      </c>
    </row>
    <row r="323" spans="1:14" ht="14.45" customHeight="1">
      <c r="A323" s="8"/>
      <c r="B323" s="2">
        <v>802</v>
      </c>
      <c r="C323" s="6" t="s">
        <v>187</v>
      </c>
      <c r="D323" s="6" t="s">
        <v>32</v>
      </c>
      <c r="E323" s="6" t="s">
        <v>0</v>
      </c>
      <c r="F323" s="6" t="s">
        <v>0</v>
      </c>
      <c r="G323" s="6" t="s">
        <v>0</v>
      </c>
      <c r="H323" s="51" t="s">
        <v>0</v>
      </c>
      <c r="I323" s="63">
        <v>43530205.57</v>
      </c>
      <c r="J323" s="63" t="e">
        <f>#REF!+J369</f>
        <v>#REF!</v>
      </c>
      <c r="K323" s="63">
        <f>K324+K329+K332+K336+K341+K352+K361+K362+K369</f>
        <v>0</v>
      </c>
      <c r="L323" s="63">
        <f t="shared" ref="L323:N323" si="117">L324+L329+L332+L336+L341+L352+L361+L362+L369</f>
        <v>0</v>
      </c>
      <c r="M323" s="63">
        <f t="shared" si="117"/>
        <v>0</v>
      </c>
      <c r="N323" s="63">
        <f t="shared" si="117"/>
        <v>43530205.57</v>
      </c>
    </row>
    <row r="324" spans="1:14" ht="43.35" customHeight="1">
      <c r="A324" s="5" t="s">
        <v>39</v>
      </c>
      <c r="B324" s="2">
        <v>802</v>
      </c>
      <c r="C324" s="6" t="s">
        <v>187</v>
      </c>
      <c r="D324" s="6" t="s">
        <v>32</v>
      </c>
      <c r="E324" s="79">
        <v>2320010010</v>
      </c>
      <c r="F324" s="6" t="s">
        <v>40</v>
      </c>
      <c r="G324" s="6" t="s">
        <v>0</v>
      </c>
      <c r="H324" s="51" t="s">
        <v>0</v>
      </c>
      <c r="I324" s="63">
        <v>2594761.14</v>
      </c>
      <c r="J324" s="63">
        <f t="shared" ref="J324" si="118">J325+J327</f>
        <v>0</v>
      </c>
      <c r="K324" s="63">
        <f>K325+K327</f>
        <v>0</v>
      </c>
      <c r="L324" s="63">
        <f t="shared" ref="L324:N324" si="119">L325+L327</f>
        <v>0</v>
      </c>
      <c r="M324" s="63">
        <f t="shared" si="119"/>
        <v>0</v>
      </c>
      <c r="N324" s="63">
        <f t="shared" si="119"/>
        <v>2594761.14</v>
      </c>
    </row>
    <row r="325" spans="1:14" ht="14.45" customHeight="1">
      <c r="A325" s="7" t="s">
        <v>88</v>
      </c>
      <c r="B325" s="2">
        <v>802</v>
      </c>
      <c r="C325" s="13" t="s">
        <v>187</v>
      </c>
      <c r="D325" s="13" t="s">
        <v>32</v>
      </c>
      <c r="E325" s="79">
        <v>2320010010</v>
      </c>
      <c r="F325" s="13" t="s">
        <v>40</v>
      </c>
      <c r="G325" s="7" t="s">
        <v>89</v>
      </c>
      <c r="H325" s="49" t="s">
        <v>0</v>
      </c>
      <c r="I325" s="65">
        <v>467401.14</v>
      </c>
      <c r="J325" s="65">
        <f t="shared" ref="J325:M325" si="120">J326</f>
        <v>0</v>
      </c>
      <c r="K325" s="65">
        <f t="shared" si="120"/>
        <v>0</v>
      </c>
      <c r="L325" s="65">
        <f t="shared" si="120"/>
        <v>0</v>
      </c>
      <c r="M325" s="65">
        <f t="shared" si="120"/>
        <v>0</v>
      </c>
      <c r="N325" s="65">
        <f>N326</f>
        <v>467401.14</v>
      </c>
    </row>
    <row r="326" spans="1:14" ht="28.9" customHeight="1">
      <c r="A326" s="7" t="s">
        <v>92</v>
      </c>
      <c r="B326" s="2">
        <v>802</v>
      </c>
      <c r="C326" s="13" t="s">
        <v>187</v>
      </c>
      <c r="D326" s="13" t="s">
        <v>32</v>
      </c>
      <c r="E326" s="79">
        <v>2320010010</v>
      </c>
      <c r="F326" s="13" t="s">
        <v>40</v>
      </c>
      <c r="G326" s="7" t="s">
        <v>89</v>
      </c>
      <c r="H326" s="49" t="s">
        <v>93</v>
      </c>
      <c r="I326" s="65">
        <v>467401.14</v>
      </c>
      <c r="J326" s="65"/>
      <c r="K326" s="65"/>
      <c r="L326" s="65"/>
      <c r="M326" s="65"/>
      <c r="N326" s="65">
        <f>I326+J326+K326+L326+M326</f>
        <v>467401.14</v>
      </c>
    </row>
    <row r="327" spans="1:14" ht="14.45" customHeight="1">
      <c r="A327" s="7" t="s">
        <v>72</v>
      </c>
      <c r="B327" s="2">
        <v>802</v>
      </c>
      <c r="C327" s="13" t="s">
        <v>187</v>
      </c>
      <c r="D327" s="13" t="s">
        <v>32</v>
      </c>
      <c r="E327" s="79">
        <v>2320010010</v>
      </c>
      <c r="F327" s="13" t="s">
        <v>40</v>
      </c>
      <c r="G327" s="7" t="s">
        <v>73</v>
      </c>
      <c r="H327" s="49" t="s">
        <v>0</v>
      </c>
      <c r="I327" s="65">
        <v>2127360</v>
      </c>
      <c r="J327" s="65">
        <f t="shared" ref="J327:N327" si="121">J328</f>
        <v>0</v>
      </c>
      <c r="K327" s="65">
        <f t="shared" si="121"/>
        <v>0</v>
      </c>
      <c r="L327" s="65">
        <f t="shared" si="121"/>
        <v>0</v>
      </c>
      <c r="M327" s="65">
        <f t="shared" si="121"/>
        <v>0</v>
      </c>
      <c r="N327" s="65">
        <f t="shared" si="121"/>
        <v>2127360</v>
      </c>
    </row>
    <row r="328" spans="1:14" ht="28.9" customHeight="1">
      <c r="A328" s="7" t="s">
        <v>74</v>
      </c>
      <c r="B328" s="2">
        <v>802</v>
      </c>
      <c r="C328" s="13" t="s">
        <v>187</v>
      </c>
      <c r="D328" s="13" t="s">
        <v>32</v>
      </c>
      <c r="E328" s="79">
        <v>2320010010</v>
      </c>
      <c r="F328" s="13" t="s">
        <v>40</v>
      </c>
      <c r="G328" s="7" t="s">
        <v>73</v>
      </c>
      <c r="H328" s="49" t="s">
        <v>75</v>
      </c>
      <c r="I328" s="65">
        <v>2127360</v>
      </c>
      <c r="J328" s="65"/>
      <c r="K328" s="65"/>
      <c r="L328" s="65"/>
      <c r="M328" s="65"/>
      <c r="N328" s="65">
        <f>I328+J328+K328+L328+M328</f>
        <v>2127360</v>
      </c>
    </row>
    <row r="329" spans="1:14" ht="28.9" customHeight="1">
      <c r="A329" s="120" t="s">
        <v>198</v>
      </c>
      <c r="B329" s="2">
        <v>802</v>
      </c>
      <c r="C329" s="12" t="s">
        <v>187</v>
      </c>
      <c r="D329" s="12" t="s">
        <v>32</v>
      </c>
      <c r="E329" s="79">
        <v>2320010030</v>
      </c>
      <c r="F329" s="12" t="s">
        <v>0</v>
      </c>
      <c r="G329" s="12" t="s">
        <v>0</v>
      </c>
      <c r="H329" s="52" t="s">
        <v>0</v>
      </c>
      <c r="I329" s="64">
        <v>28000</v>
      </c>
      <c r="J329" s="64" t="e">
        <f>#REF!</f>
        <v>#REF!</v>
      </c>
      <c r="K329" s="64">
        <f>K330</f>
        <v>0</v>
      </c>
      <c r="L329" s="64">
        <f t="shared" ref="L329:N329" si="122">L330</f>
        <v>0</v>
      </c>
      <c r="M329" s="64">
        <f t="shared" si="122"/>
        <v>0</v>
      </c>
      <c r="N329" s="64">
        <f t="shared" si="122"/>
        <v>28000</v>
      </c>
    </row>
    <row r="330" spans="1:14" ht="14.45" customHeight="1">
      <c r="A330" s="7" t="s">
        <v>72</v>
      </c>
      <c r="B330" s="2">
        <v>802</v>
      </c>
      <c r="C330" s="13" t="s">
        <v>187</v>
      </c>
      <c r="D330" s="13" t="s">
        <v>32</v>
      </c>
      <c r="E330" s="80">
        <v>2320010030</v>
      </c>
      <c r="F330" s="13" t="s">
        <v>40</v>
      </c>
      <c r="G330" s="7" t="s">
        <v>73</v>
      </c>
      <c r="H330" s="49" t="s">
        <v>0</v>
      </c>
      <c r="I330" s="65">
        <v>28000</v>
      </c>
      <c r="J330" s="65">
        <f t="shared" ref="J330:N330" si="123">J331</f>
        <v>0</v>
      </c>
      <c r="K330" s="65">
        <f t="shared" si="123"/>
        <v>0</v>
      </c>
      <c r="L330" s="65">
        <f t="shared" si="123"/>
        <v>0</v>
      </c>
      <c r="M330" s="65">
        <f t="shared" si="123"/>
        <v>0</v>
      </c>
      <c r="N330" s="65">
        <f t="shared" si="123"/>
        <v>28000</v>
      </c>
    </row>
    <row r="331" spans="1:14" ht="28.9" customHeight="1">
      <c r="A331" s="7" t="s">
        <v>74</v>
      </c>
      <c r="B331" s="2">
        <v>802</v>
      </c>
      <c r="C331" s="13" t="s">
        <v>187</v>
      </c>
      <c r="D331" s="13" t="s">
        <v>32</v>
      </c>
      <c r="E331" s="80">
        <v>2320010030</v>
      </c>
      <c r="F331" s="13" t="s">
        <v>40</v>
      </c>
      <c r="G331" s="7" t="s">
        <v>73</v>
      </c>
      <c r="H331" s="49">
        <v>1111</v>
      </c>
      <c r="I331" s="65">
        <v>28000</v>
      </c>
      <c r="J331" s="65"/>
      <c r="K331" s="65"/>
      <c r="L331" s="65"/>
      <c r="M331" s="65"/>
      <c r="N331" s="65">
        <f>I331+J331+K331+L331+M331</f>
        <v>28000</v>
      </c>
    </row>
    <row r="332" spans="1:14" ht="14.45" customHeight="1">
      <c r="A332" s="120" t="s">
        <v>199</v>
      </c>
      <c r="B332" s="2">
        <v>802</v>
      </c>
      <c r="C332" s="12" t="s">
        <v>187</v>
      </c>
      <c r="D332" s="12" t="s">
        <v>32</v>
      </c>
      <c r="E332" s="79">
        <v>2320010040</v>
      </c>
      <c r="F332" s="12" t="s">
        <v>0</v>
      </c>
      <c r="G332" s="12" t="s">
        <v>0</v>
      </c>
      <c r="H332" s="52" t="s">
        <v>0</v>
      </c>
      <c r="I332" s="64">
        <v>9800390.0999999996</v>
      </c>
      <c r="J332" s="64" t="e">
        <f>#REF!</f>
        <v>#REF!</v>
      </c>
      <c r="K332" s="64">
        <f>K333</f>
        <v>0</v>
      </c>
      <c r="L332" s="64">
        <f t="shared" ref="L332:N332" si="124">L333</f>
        <v>0</v>
      </c>
      <c r="M332" s="64">
        <f t="shared" si="124"/>
        <v>0</v>
      </c>
      <c r="N332" s="64">
        <f t="shared" si="124"/>
        <v>9800390.0999999996</v>
      </c>
    </row>
    <row r="333" spans="1:14" ht="14.45" customHeight="1">
      <c r="A333" s="7" t="s">
        <v>72</v>
      </c>
      <c r="B333" s="2">
        <v>802</v>
      </c>
      <c r="C333" s="13" t="s">
        <v>187</v>
      </c>
      <c r="D333" s="13" t="s">
        <v>32</v>
      </c>
      <c r="E333" s="80">
        <v>2320010040</v>
      </c>
      <c r="F333" s="13" t="s">
        <v>40</v>
      </c>
      <c r="G333" s="7" t="s">
        <v>73</v>
      </c>
      <c r="H333" s="49" t="s">
        <v>0</v>
      </c>
      <c r="I333" s="65">
        <v>9800390.0999999996</v>
      </c>
      <c r="J333" s="65">
        <f>J335+J334</f>
        <v>0</v>
      </c>
      <c r="K333" s="65">
        <f t="shared" ref="K333:N333" si="125">K335+K334</f>
        <v>0</v>
      </c>
      <c r="L333" s="65">
        <f t="shared" si="125"/>
        <v>0</v>
      </c>
      <c r="M333" s="65">
        <f t="shared" si="125"/>
        <v>0</v>
      </c>
      <c r="N333" s="65">
        <f t="shared" si="125"/>
        <v>9800390.0999999996</v>
      </c>
    </row>
    <row r="334" spans="1:14" ht="14.45" customHeight="1">
      <c r="A334" s="7" t="s">
        <v>74</v>
      </c>
      <c r="B334" s="2">
        <v>802</v>
      </c>
      <c r="C334" s="13" t="s">
        <v>187</v>
      </c>
      <c r="D334" s="13" t="s">
        <v>32</v>
      </c>
      <c r="E334" s="80">
        <v>2320010040</v>
      </c>
      <c r="F334" s="13" t="s">
        <v>40</v>
      </c>
      <c r="G334" s="7" t="s">
        <v>73</v>
      </c>
      <c r="H334" s="54">
        <v>1111</v>
      </c>
      <c r="I334" s="65">
        <v>556395.72</v>
      </c>
      <c r="J334" s="65"/>
      <c r="K334" s="65"/>
      <c r="L334" s="65"/>
      <c r="M334" s="65"/>
      <c r="N334" s="65">
        <f>I334+J334+K334+L334+M334</f>
        <v>556395.72</v>
      </c>
    </row>
    <row r="335" spans="1:14" ht="28.9" customHeight="1">
      <c r="A335" s="7" t="s">
        <v>74</v>
      </c>
      <c r="B335" s="2">
        <v>802</v>
      </c>
      <c r="C335" s="13" t="s">
        <v>187</v>
      </c>
      <c r="D335" s="13" t="s">
        <v>32</v>
      </c>
      <c r="E335" s="80">
        <v>2320010040</v>
      </c>
      <c r="F335" s="13" t="s">
        <v>40</v>
      </c>
      <c r="G335" s="7" t="s">
        <v>73</v>
      </c>
      <c r="H335" s="54" t="s">
        <v>75</v>
      </c>
      <c r="I335" s="65">
        <v>9243994.379999999</v>
      </c>
      <c r="J335" s="65"/>
      <c r="K335" s="65"/>
      <c r="L335" s="65"/>
      <c r="M335" s="65"/>
      <c r="N335" s="65">
        <f>I335+J335+K335+L335+M335</f>
        <v>9243994.379999999</v>
      </c>
    </row>
    <row r="336" spans="1:14" ht="43.35" customHeight="1">
      <c r="A336" s="120" t="s">
        <v>200</v>
      </c>
      <c r="B336" s="2">
        <v>802</v>
      </c>
      <c r="C336" s="12" t="s">
        <v>187</v>
      </c>
      <c r="D336" s="12" t="s">
        <v>32</v>
      </c>
      <c r="E336" s="79">
        <v>2320010060</v>
      </c>
      <c r="F336" s="12" t="s">
        <v>0</v>
      </c>
      <c r="G336" s="12" t="s">
        <v>0</v>
      </c>
      <c r="H336" s="52" t="s">
        <v>0</v>
      </c>
      <c r="I336" s="64">
        <v>1999300</v>
      </c>
      <c r="J336" s="64" t="e">
        <f>#REF!</f>
        <v>#REF!</v>
      </c>
      <c r="K336" s="64">
        <f>K337+K339</f>
        <v>0</v>
      </c>
      <c r="L336" s="64">
        <f t="shared" ref="L336:N336" si="126">L337+L339</f>
        <v>0</v>
      </c>
      <c r="M336" s="64">
        <f t="shared" si="126"/>
        <v>0</v>
      </c>
      <c r="N336" s="64">
        <f t="shared" si="126"/>
        <v>1999300</v>
      </c>
    </row>
    <row r="337" spans="1:14" ht="14.45" customHeight="1">
      <c r="A337" s="7" t="s">
        <v>72</v>
      </c>
      <c r="B337" s="2">
        <v>802</v>
      </c>
      <c r="C337" s="13" t="s">
        <v>187</v>
      </c>
      <c r="D337" s="13" t="s">
        <v>32</v>
      </c>
      <c r="E337" s="80">
        <v>2320010060</v>
      </c>
      <c r="F337" s="13" t="s">
        <v>40</v>
      </c>
      <c r="G337" s="7" t="s">
        <v>73</v>
      </c>
      <c r="H337" s="49" t="s">
        <v>0</v>
      </c>
      <c r="I337" s="65">
        <v>1796300</v>
      </c>
      <c r="J337" s="65">
        <f t="shared" ref="J337:N337" si="127">J338</f>
        <v>0</v>
      </c>
      <c r="K337" s="65">
        <f t="shared" si="127"/>
        <v>0</v>
      </c>
      <c r="L337" s="65">
        <f t="shared" si="127"/>
        <v>0</v>
      </c>
      <c r="M337" s="65">
        <f t="shared" si="127"/>
        <v>0</v>
      </c>
      <c r="N337" s="65">
        <f t="shared" si="127"/>
        <v>1796300</v>
      </c>
    </row>
    <row r="338" spans="1:14" ht="43.5" customHeight="1">
      <c r="A338" s="34" t="s">
        <v>283</v>
      </c>
      <c r="B338" s="2">
        <v>802</v>
      </c>
      <c r="C338" s="13" t="s">
        <v>187</v>
      </c>
      <c r="D338" s="13" t="s">
        <v>32</v>
      </c>
      <c r="E338" s="80">
        <v>2320010060</v>
      </c>
      <c r="F338" s="13" t="s">
        <v>40</v>
      </c>
      <c r="G338" s="7" t="s">
        <v>73</v>
      </c>
      <c r="H338" s="49">
        <v>1111</v>
      </c>
      <c r="I338" s="65">
        <v>1796300</v>
      </c>
      <c r="J338" s="65"/>
      <c r="K338" s="65"/>
      <c r="L338" s="65"/>
      <c r="M338" s="65"/>
      <c r="N338" s="65">
        <f>I338+J338+K338+L338+M338</f>
        <v>1796300</v>
      </c>
    </row>
    <row r="339" spans="1:14" ht="43.5" customHeight="1">
      <c r="A339" s="34" t="s">
        <v>54</v>
      </c>
      <c r="B339" s="2">
        <v>802</v>
      </c>
      <c r="C339" s="13" t="s">
        <v>187</v>
      </c>
      <c r="D339" s="13" t="s">
        <v>32</v>
      </c>
      <c r="E339" s="80">
        <v>2320010060</v>
      </c>
      <c r="F339" s="13" t="s">
        <v>40</v>
      </c>
      <c r="G339" s="7">
        <v>226</v>
      </c>
      <c r="H339" s="49" t="s">
        <v>0</v>
      </c>
      <c r="I339" s="65">
        <v>203000</v>
      </c>
      <c r="J339" s="65">
        <f>J340</f>
        <v>0</v>
      </c>
      <c r="K339" s="65">
        <f t="shared" ref="K339:N339" si="128">K340</f>
        <v>0</v>
      </c>
      <c r="L339" s="65">
        <f t="shared" si="128"/>
        <v>0</v>
      </c>
      <c r="M339" s="65">
        <f t="shared" si="128"/>
        <v>0</v>
      </c>
      <c r="N339" s="65">
        <f t="shared" si="128"/>
        <v>203000</v>
      </c>
    </row>
    <row r="340" spans="1:14" ht="43.5" customHeight="1">
      <c r="A340" s="34" t="s">
        <v>358</v>
      </c>
      <c r="B340" s="2">
        <v>802</v>
      </c>
      <c r="C340" s="13" t="s">
        <v>187</v>
      </c>
      <c r="D340" s="13" t="s">
        <v>32</v>
      </c>
      <c r="E340" s="80">
        <v>2320010060</v>
      </c>
      <c r="F340" s="13" t="s">
        <v>40</v>
      </c>
      <c r="G340" s="7">
        <v>226</v>
      </c>
      <c r="H340" s="49">
        <v>1140</v>
      </c>
      <c r="I340" s="65">
        <v>203000</v>
      </c>
      <c r="J340" s="65"/>
      <c r="K340" s="65"/>
      <c r="L340" s="65"/>
      <c r="M340" s="65"/>
      <c r="N340" s="65">
        <f>I340+J340+K340+L340+M340</f>
        <v>203000</v>
      </c>
    </row>
    <row r="341" spans="1:14" ht="28.9" customHeight="1">
      <c r="A341" s="120" t="s">
        <v>201</v>
      </c>
      <c r="B341" s="2">
        <v>802</v>
      </c>
      <c r="C341" s="12" t="s">
        <v>187</v>
      </c>
      <c r="D341" s="12" t="s">
        <v>32</v>
      </c>
      <c r="E341" s="79">
        <v>2320010090</v>
      </c>
      <c r="F341" s="12" t="s">
        <v>0</v>
      </c>
      <c r="G341" s="12" t="s">
        <v>0</v>
      </c>
      <c r="H341" s="52" t="s">
        <v>0</v>
      </c>
      <c r="I341" s="64">
        <v>7895458.3300000001</v>
      </c>
      <c r="J341" s="64" t="e">
        <f>#REF!+#REF!</f>
        <v>#REF!</v>
      </c>
      <c r="K341" s="64">
        <f>K342+K344+K347+K349</f>
        <v>0</v>
      </c>
      <c r="L341" s="64">
        <f t="shared" ref="L341:N341" si="129">L342+L344+L347+L349</f>
        <v>0</v>
      </c>
      <c r="M341" s="64">
        <f t="shared" si="129"/>
        <v>0</v>
      </c>
      <c r="N341" s="64">
        <f t="shared" si="129"/>
        <v>7895458.3300000001</v>
      </c>
    </row>
    <row r="342" spans="1:14" ht="14.45" customHeight="1">
      <c r="A342" s="7" t="s">
        <v>72</v>
      </c>
      <c r="B342" s="2">
        <v>802</v>
      </c>
      <c r="C342" s="13" t="s">
        <v>187</v>
      </c>
      <c r="D342" s="13" t="s">
        <v>32</v>
      </c>
      <c r="E342" s="80">
        <v>2320010090</v>
      </c>
      <c r="F342" s="13" t="s">
        <v>40</v>
      </c>
      <c r="G342" s="7" t="s">
        <v>73</v>
      </c>
      <c r="H342" s="49" t="s">
        <v>0</v>
      </c>
      <c r="I342" s="65">
        <v>3200268.33</v>
      </c>
      <c r="J342" s="65">
        <f t="shared" ref="J342:M342" si="130">J343</f>
        <v>0</v>
      </c>
      <c r="K342" s="65">
        <f t="shared" si="130"/>
        <v>0</v>
      </c>
      <c r="L342" s="65">
        <f t="shared" si="130"/>
        <v>0</v>
      </c>
      <c r="M342" s="65">
        <f t="shared" si="130"/>
        <v>0</v>
      </c>
      <c r="N342" s="65">
        <f>N343</f>
        <v>3200268.33</v>
      </c>
    </row>
    <row r="343" spans="1:14" ht="87" customHeight="1">
      <c r="A343" s="34" t="s">
        <v>268</v>
      </c>
      <c r="B343" s="2">
        <v>802</v>
      </c>
      <c r="C343" s="13" t="s">
        <v>187</v>
      </c>
      <c r="D343" s="13" t="s">
        <v>32</v>
      </c>
      <c r="E343" s="80">
        <v>2320010090</v>
      </c>
      <c r="F343" s="13" t="s">
        <v>40</v>
      </c>
      <c r="G343" s="7" t="s">
        <v>73</v>
      </c>
      <c r="H343" s="49">
        <v>1105</v>
      </c>
      <c r="I343" s="65">
        <v>3200268.33</v>
      </c>
      <c r="J343" s="65"/>
      <c r="K343" s="65"/>
      <c r="L343" s="65"/>
      <c r="M343" s="65"/>
      <c r="N343" s="65">
        <f>I343+J343+K343+L343+M343</f>
        <v>3200268.33</v>
      </c>
    </row>
    <row r="344" spans="1:14" ht="28.9" customHeight="1">
      <c r="A344" s="7" t="s">
        <v>54</v>
      </c>
      <c r="B344" s="2">
        <v>802</v>
      </c>
      <c r="C344" s="13" t="s">
        <v>187</v>
      </c>
      <c r="D344" s="13" t="s">
        <v>32</v>
      </c>
      <c r="E344" s="80">
        <v>2320010090</v>
      </c>
      <c r="F344" s="13" t="s">
        <v>40</v>
      </c>
      <c r="G344" s="7">
        <v>226</v>
      </c>
      <c r="H344" s="49"/>
      <c r="I344" s="65">
        <v>2520000</v>
      </c>
      <c r="J344" s="65">
        <f t="shared" ref="J344" si="131">J346</f>
        <v>0</v>
      </c>
      <c r="K344" s="65">
        <f>K346+K345</f>
        <v>0</v>
      </c>
      <c r="L344" s="65">
        <f t="shared" ref="L344:N344" si="132">L346+L345</f>
        <v>0</v>
      </c>
      <c r="M344" s="65">
        <f t="shared" si="132"/>
        <v>0</v>
      </c>
      <c r="N344" s="65">
        <f t="shared" si="132"/>
        <v>2520000</v>
      </c>
    </row>
    <row r="345" spans="1:14" ht="28.9" customHeight="1">
      <c r="A345" s="7" t="s">
        <v>104</v>
      </c>
      <c r="B345" s="2">
        <v>802</v>
      </c>
      <c r="C345" s="13" t="s">
        <v>187</v>
      </c>
      <c r="D345" s="13" t="s">
        <v>32</v>
      </c>
      <c r="E345" s="80">
        <v>2320010090</v>
      </c>
      <c r="F345" s="13" t="s">
        <v>40</v>
      </c>
      <c r="G345" s="7">
        <v>226</v>
      </c>
      <c r="H345" s="49">
        <v>1130</v>
      </c>
      <c r="I345" s="65">
        <v>158000</v>
      </c>
      <c r="J345" s="65"/>
      <c r="K345" s="65"/>
      <c r="L345" s="65"/>
      <c r="M345" s="65"/>
      <c r="N345" s="65">
        <f>I345+J345+K345+L345+M345</f>
        <v>158000</v>
      </c>
    </row>
    <row r="346" spans="1:14" ht="28.9" customHeight="1">
      <c r="A346" s="7" t="s">
        <v>104</v>
      </c>
      <c r="B346" s="2">
        <v>802</v>
      </c>
      <c r="C346" s="13" t="s">
        <v>187</v>
      </c>
      <c r="D346" s="13" t="s">
        <v>32</v>
      </c>
      <c r="E346" s="80">
        <v>2320010090</v>
      </c>
      <c r="F346" s="13" t="s">
        <v>40</v>
      </c>
      <c r="G346" s="7">
        <v>226</v>
      </c>
      <c r="H346" s="49">
        <v>1140</v>
      </c>
      <c r="I346" s="65">
        <v>2362000</v>
      </c>
      <c r="J346" s="65">
        <v>0</v>
      </c>
      <c r="K346" s="65"/>
      <c r="L346" s="65"/>
      <c r="M346" s="65"/>
      <c r="N346" s="65">
        <f>I346+J346+K346+L346+M346</f>
        <v>2362000</v>
      </c>
    </row>
    <row r="347" spans="1:14" ht="28.9" customHeight="1">
      <c r="A347" s="34" t="s">
        <v>356</v>
      </c>
      <c r="B347" s="2">
        <v>802</v>
      </c>
      <c r="C347" s="13" t="s">
        <v>187</v>
      </c>
      <c r="D347" s="13" t="s">
        <v>32</v>
      </c>
      <c r="E347" s="80">
        <v>2320010090</v>
      </c>
      <c r="F347" s="13" t="s">
        <v>40</v>
      </c>
      <c r="G347" s="7">
        <v>310</v>
      </c>
      <c r="H347" s="49"/>
      <c r="I347" s="65">
        <v>871000</v>
      </c>
      <c r="J347" s="65">
        <f>J348</f>
        <v>0</v>
      </c>
      <c r="K347" s="65">
        <f t="shared" ref="K347:N347" si="133">K348</f>
        <v>0</v>
      </c>
      <c r="L347" s="65">
        <f t="shared" si="133"/>
        <v>0</v>
      </c>
      <c r="M347" s="65">
        <f t="shared" si="133"/>
        <v>0</v>
      </c>
      <c r="N347" s="65">
        <f t="shared" si="133"/>
        <v>871000</v>
      </c>
    </row>
    <row r="348" spans="1:14" ht="28.9" customHeight="1">
      <c r="A348" s="34" t="s">
        <v>269</v>
      </c>
      <c r="B348" s="2">
        <v>802</v>
      </c>
      <c r="C348" s="13" t="s">
        <v>187</v>
      </c>
      <c r="D348" s="13" t="s">
        <v>32</v>
      </c>
      <c r="E348" s="80">
        <v>2320010090</v>
      </c>
      <c r="F348" s="13" t="s">
        <v>40</v>
      </c>
      <c r="G348" s="7">
        <v>310</v>
      </c>
      <c r="H348" s="49">
        <v>1116</v>
      </c>
      <c r="I348" s="65">
        <v>871000</v>
      </c>
      <c r="J348" s="65"/>
      <c r="K348" s="65"/>
      <c r="L348" s="65"/>
      <c r="M348" s="65"/>
      <c r="N348" s="65">
        <f>I348+J348+K348+L348+M348</f>
        <v>871000</v>
      </c>
    </row>
    <row r="349" spans="1:14" ht="28.9" customHeight="1">
      <c r="A349" s="7" t="s">
        <v>45</v>
      </c>
      <c r="B349" s="2">
        <v>802</v>
      </c>
      <c r="C349" s="13" t="s">
        <v>187</v>
      </c>
      <c r="D349" s="13" t="s">
        <v>32</v>
      </c>
      <c r="E349" s="80">
        <v>2320010090</v>
      </c>
      <c r="F349" s="13" t="s">
        <v>40</v>
      </c>
      <c r="G349" s="7">
        <v>340</v>
      </c>
      <c r="H349" s="49"/>
      <c r="I349" s="65">
        <v>1304190</v>
      </c>
      <c r="J349" s="65">
        <f>J351+J350</f>
        <v>0</v>
      </c>
      <c r="K349" s="65">
        <f t="shared" ref="K349:N349" si="134">K351+K350</f>
        <v>0</v>
      </c>
      <c r="L349" s="65">
        <f t="shared" si="134"/>
        <v>0</v>
      </c>
      <c r="M349" s="65">
        <f t="shared" si="134"/>
        <v>0</v>
      </c>
      <c r="N349" s="65">
        <f t="shared" si="134"/>
        <v>1304190</v>
      </c>
    </row>
    <row r="350" spans="1:14" ht="28.9" customHeight="1">
      <c r="A350" s="34" t="s">
        <v>360</v>
      </c>
      <c r="B350" s="2">
        <v>802</v>
      </c>
      <c r="C350" s="13" t="s">
        <v>187</v>
      </c>
      <c r="D350" s="13" t="s">
        <v>32</v>
      </c>
      <c r="E350" s="80">
        <v>2320010090</v>
      </c>
      <c r="F350" s="13" t="s">
        <v>40</v>
      </c>
      <c r="G350" s="7">
        <v>340</v>
      </c>
      <c r="H350" s="49">
        <v>1112</v>
      </c>
      <c r="I350" s="65">
        <v>91140</v>
      </c>
      <c r="J350" s="65"/>
      <c r="K350" s="65"/>
      <c r="L350" s="65"/>
      <c r="M350" s="65"/>
      <c r="N350" s="65">
        <f>I350+J350+K350+L350+M350</f>
        <v>91140</v>
      </c>
    </row>
    <row r="351" spans="1:14" ht="51.75" customHeight="1">
      <c r="A351" s="34" t="s">
        <v>355</v>
      </c>
      <c r="B351" s="2">
        <v>802</v>
      </c>
      <c r="C351" s="13" t="s">
        <v>187</v>
      </c>
      <c r="D351" s="13" t="s">
        <v>32</v>
      </c>
      <c r="E351" s="80">
        <v>2320010090</v>
      </c>
      <c r="F351" s="13" t="s">
        <v>40</v>
      </c>
      <c r="G351" s="7">
        <v>340</v>
      </c>
      <c r="H351" s="49">
        <v>1123</v>
      </c>
      <c r="I351" s="65">
        <v>1213050</v>
      </c>
      <c r="J351" s="65"/>
      <c r="K351" s="65"/>
      <c r="L351" s="65"/>
      <c r="M351" s="65"/>
      <c r="N351" s="65">
        <f>I351+J351+K351+L351+M351</f>
        <v>1213050</v>
      </c>
    </row>
    <row r="352" spans="1:14" ht="57.6" customHeight="1">
      <c r="A352" s="122" t="s">
        <v>166</v>
      </c>
      <c r="B352" s="2">
        <v>802</v>
      </c>
      <c r="C352" s="6" t="s">
        <v>187</v>
      </c>
      <c r="D352" s="6" t="s">
        <v>32</v>
      </c>
      <c r="E352" s="19">
        <v>2320010090</v>
      </c>
      <c r="F352" s="6">
        <v>810</v>
      </c>
      <c r="G352" s="6" t="s">
        <v>0</v>
      </c>
      <c r="H352" s="51" t="s">
        <v>0</v>
      </c>
      <c r="I352" s="63">
        <v>9911578</v>
      </c>
      <c r="J352" s="63">
        <f>J353+J360</f>
        <v>0</v>
      </c>
      <c r="K352" s="63">
        <f>K353+K360</f>
        <v>0</v>
      </c>
      <c r="L352" s="63">
        <f t="shared" ref="L352:N352" si="135">L353+L360</f>
        <v>0</v>
      </c>
      <c r="M352" s="63">
        <f t="shared" si="135"/>
        <v>0</v>
      </c>
      <c r="N352" s="63">
        <f t="shared" si="135"/>
        <v>9911578</v>
      </c>
    </row>
    <row r="353" spans="1:14" ht="48" customHeight="1">
      <c r="A353" s="7" t="s">
        <v>167</v>
      </c>
      <c r="B353" s="2">
        <v>802</v>
      </c>
      <c r="C353" s="13" t="s">
        <v>187</v>
      </c>
      <c r="D353" s="13" t="s">
        <v>32</v>
      </c>
      <c r="E353" s="80">
        <v>2320010090</v>
      </c>
      <c r="F353" s="13">
        <v>812</v>
      </c>
      <c r="G353" s="13" t="s">
        <v>168</v>
      </c>
      <c r="H353" s="54" t="s">
        <v>0</v>
      </c>
      <c r="I353" s="65">
        <v>2500000</v>
      </c>
      <c r="J353" s="65"/>
      <c r="K353" s="65"/>
      <c r="L353" s="65"/>
      <c r="M353" s="65"/>
      <c r="N353" s="65">
        <f>I353+J353+K353+L353+M353</f>
        <v>2500000</v>
      </c>
    </row>
    <row r="354" spans="1:14" ht="72.599999999999994" hidden="1" customHeight="1">
      <c r="A354" s="11" t="s">
        <v>202</v>
      </c>
      <c r="B354" s="2">
        <v>802</v>
      </c>
      <c r="C354" s="12" t="s">
        <v>187</v>
      </c>
      <c r="D354" s="12" t="s">
        <v>32</v>
      </c>
      <c r="E354" s="79" t="s">
        <v>203</v>
      </c>
      <c r="F354" s="12" t="s">
        <v>0</v>
      </c>
      <c r="G354" s="12" t="s">
        <v>0</v>
      </c>
      <c r="H354" s="52" t="s">
        <v>0</v>
      </c>
      <c r="I354" s="64">
        <v>0</v>
      </c>
      <c r="J354" s="64"/>
      <c r="K354" s="64"/>
      <c r="L354" s="64"/>
      <c r="M354" s="64">
        <f t="shared" ref="M354:M358" si="136">M355</f>
        <v>0</v>
      </c>
      <c r="N354" s="65">
        <f t="shared" ref="N354:N360" si="137">I354+J354+K354+L354+M354</f>
        <v>0</v>
      </c>
    </row>
    <row r="355" spans="1:14" ht="43.35" hidden="1" customHeight="1">
      <c r="A355" s="10" t="s">
        <v>35</v>
      </c>
      <c r="B355" s="2">
        <v>802</v>
      </c>
      <c r="C355" s="6" t="s">
        <v>187</v>
      </c>
      <c r="D355" s="6" t="s">
        <v>32</v>
      </c>
      <c r="E355" s="19" t="s">
        <v>203</v>
      </c>
      <c r="F355" s="6" t="s">
        <v>36</v>
      </c>
      <c r="G355" s="6" t="s">
        <v>0</v>
      </c>
      <c r="H355" s="51" t="s">
        <v>0</v>
      </c>
      <c r="I355" s="63">
        <v>0</v>
      </c>
      <c r="J355" s="63"/>
      <c r="K355" s="63"/>
      <c r="L355" s="63"/>
      <c r="M355" s="63">
        <f t="shared" si="136"/>
        <v>0</v>
      </c>
      <c r="N355" s="65">
        <f t="shared" si="137"/>
        <v>0</v>
      </c>
    </row>
    <row r="356" spans="1:14" ht="43.35" hidden="1" customHeight="1">
      <c r="A356" s="10" t="s">
        <v>37</v>
      </c>
      <c r="B356" s="2">
        <v>802</v>
      </c>
      <c r="C356" s="6" t="s">
        <v>187</v>
      </c>
      <c r="D356" s="6" t="s">
        <v>32</v>
      </c>
      <c r="E356" s="19" t="s">
        <v>203</v>
      </c>
      <c r="F356" s="6" t="s">
        <v>38</v>
      </c>
      <c r="G356" s="6" t="s">
        <v>0</v>
      </c>
      <c r="H356" s="51" t="s">
        <v>0</v>
      </c>
      <c r="I356" s="63">
        <v>0</v>
      </c>
      <c r="J356" s="63"/>
      <c r="K356" s="63"/>
      <c r="L356" s="63"/>
      <c r="M356" s="63">
        <f t="shared" si="136"/>
        <v>0</v>
      </c>
      <c r="N356" s="65">
        <f t="shared" si="137"/>
        <v>0</v>
      </c>
    </row>
    <row r="357" spans="1:14" ht="43.35" hidden="1" customHeight="1">
      <c r="A357" s="5" t="s">
        <v>39</v>
      </c>
      <c r="B357" s="2">
        <v>802</v>
      </c>
      <c r="C357" s="6" t="s">
        <v>187</v>
      </c>
      <c r="D357" s="6" t="s">
        <v>32</v>
      </c>
      <c r="E357" s="19" t="s">
        <v>203</v>
      </c>
      <c r="F357" s="6" t="s">
        <v>40</v>
      </c>
      <c r="G357" s="6" t="s">
        <v>0</v>
      </c>
      <c r="H357" s="51" t="s">
        <v>0</v>
      </c>
      <c r="I357" s="63">
        <v>0</v>
      </c>
      <c r="J357" s="63"/>
      <c r="K357" s="63"/>
      <c r="L357" s="63"/>
      <c r="M357" s="63">
        <f t="shared" si="136"/>
        <v>0</v>
      </c>
      <c r="N357" s="65">
        <f t="shared" si="137"/>
        <v>0</v>
      </c>
    </row>
    <row r="358" spans="1:14" ht="14.45" hidden="1" customHeight="1">
      <c r="A358" s="7" t="s">
        <v>72</v>
      </c>
      <c r="B358" s="2">
        <v>802</v>
      </c>
      <c r="C358" s="13" t="s">
        <v>187</v>
      </c>
      <c r="D358" s="13" t="s">
        <v>32</v>
      </c>
      <c r="E358" s="80" t="s">
        <v>203</v>
      </c>
      <c r="F358" s="13" t="s">
        <v>40</v>
      </c>
      <c r="G358" s="13" t="s">
        <v>73</v>
      </c>
      <c r="H358" s="54" t="s">
        <v>0</v>
      </c>
      <c r="I358" s="65">
        <v>0</v>
      </c>
      <c r="J358" s="65"/>
      <c r="K358" s="65"/>
      <c r="L358" s="65"/>
      <c r="M358" s="65">
        <f t="shared" si="136"/>
        <v>0</v>
      </c>
      <c r="N358" s="65">
        <f t="shared" si="137"/>
        <v>0</v>
      </c>
    </row>
    <row r="359" spans="1:14" ht="28.9" hidden="1" customHeight="1">
      <c r="A359" s="7" t="s">
        <v>172</v>
      </c>
      <c r="B359" s="2">
        <v>802</v>
      </c>
      <c r="C359" s="13" t="s">
        <v>187</v>
      </c>
      <c r="D359" s="13" t="s">
        <v>32</v>
      </c>
      <c r="E359" s="80" t="s">
        <v>203</v>
      </c>
      <c r="F359" s="13" t="s">
        <v>40</v>
      </c>
      <c r="G359" s="13" t="s">
        <v>73</v>
      </c>
      <c r="H359" s="54" t="s">
        <v>173</v>
      </c>
      <c r="I359" s="65">
        <v>0</v>
      </c>
      <c r="J359" s="65"/>
      <c r="K359" s="65"/>
      <c r="L359" s="65"/>
      <c r="M359" s="65"/>
      <c r="N359" s="65">
        <f t="shared" si="137"/>
        <v>0</v>
      </c>
    </row>
    <row r="360" spans="1:14" ht="28.9" customHeight="1">
      <c r="A360" s="7" t="s">
        <v>167</v>
      </c>
      <c r="B360" s="2">
        <v>802</v>
      </c>
      <c r="C360" s="13" t="s">
        <v>187</v>
      </c>
      <c r="D360" s="13" t="s">
        <v>32</v>
      </c>
      <c r="E360" s="80">
        <v>2320010090</v>
      </c>
      <c r="F360" s="13">
        <v>814</v>
      </c>
      <c r="G360" s="13">
        <v>241</v>
      </c>
      <c r="H360" s="54"/>
      <c r="I360" s="65">
        <v>7411578</v>
      </c>
      <c r="J360" s="65"/>
      <c r="K360" s="65"/>
      <c r="L360" s="65"/>
      <c r="M360" s="65"/>
      <c r="N360" s="65">
        <f t="shared" si="137"/>
        <v>7411578</v>
      </c>
    </row>
    <row r="361" spans="1:14" ht="28.9" customHeight="1">
      <c r="A361" s="123" t="s">
        <v>349</v>
      </c>
      <c r="B361" s="2">
        <v>802</v>
      </c>
      <c r="C361" s="13" t="s">
        <v>187</v>
      </c>
      <c r="D361" s="13" t="s">
        <v>32</v>
      </c>
      <c r="E361" s="80" t="s">
        <v>325</v>
      </c>
      <c r="F361" s="13" t="s">
        <v>40</v>
      </c>
      <c r="G361" s="7">
        <v>310</v>
      </c>
      <c r="H361" s="49">
        <v>1116</v>
      </c>
      <c r="I361" s="65">
        <v>413605</v>
      </c>
      <c r="J361" s="65"/>
      <c r="K361" s="65"/>
      <c r="L361" s="65"/>
      <c r="M361" s="65"/>
      <c r="N361" s="65">
        <f>I361+K361+L361+M361</f>
        <v>413605</v>
      </c>
    </row>
    <row r="362" spans="1:14" ht="28.9" customHeight="1">
      <c r="A362" s="122" t="s">
        <v>396</v>
      </c>
      <c r="B362" s="2"/>
      <c r="C362" s="6"/>
      <c r="D362" s="6"/>
      <c r="E362" s="19"/>
      <c r="F362" s="6"/>
      <c r="G362" s="5"/>
      <c r="H362" s="57"/>
      <c r="I362" s="63">
        <v>9000000</v>
      </c>
      <c r="J362" s="63"/>
      <c r="K362" s="63">
        <f>K363+K364+K365+K366+K367+K368</f>
        <v>0</v>
      </c>
      <c r="L362" s="63">
        <f>L363+L364+L365+L366+L367+L368</f>
        <v>0</v>
      </c>
      <c r="M362" s="63">
        <f>M363+M364+M365+M366+M367+M368</f>
        <v>0</v>
      </c>
      <c r="N362" s="63">
        <f t="shared" ref="N362" si="138">N363+N364+N365+N366+N367+N368</f>
        <v>9000000</v>
      </c>
    </row>
    <row r="363" spans="1:14" ht="24.75" customHeight="1">
      <c r="A363" s="34" t="s">
        <v>391</v>
      </c>
      <c r="B363" s="97">
        <v>802</v>
      </c>
      <c r="C363" s="27" t="s">
        <v>187</v>
      </c>
      <c r="D363" s="27" t="s">
        <v>32</v>
      </c>
      <c r="E363" s="29" t="s">
        <v>390</v>
      </c>
      <c r="F363" s="27" t="s">
        <v>40</v>
      </c>
      <c r="G363" s="27">
        <v>225</v>
      </c>
      <c r="H363" s="53">
        <v>1105</v>
      </c>
      <c r="I363" s="66">
        <v>4292500</v>
      </c>
      <c r="J363" s="66" t="e">
        <f>#REF!+J365+J366</f>
        <v>#REF!</v>
      </c>
      <c r="K363" s="66">
        <v>0</v>
      </c>
      <c r="L363" s="66"/>
      <c r="M363" s="66"/>
      <c r="N363" s="66">
        <f>I363+K363+L363+M363</f>
        <v>4292500</v>
      </c>
    </row>
    <row r="364" spans="1:14" ht="33" customHeight="1">
      <c r="A364" s="34" t="s">
        <v>392</v>
      </c>
      <c r="B364" s="2">
        <v>802</v>
      </c>
      <c r="C364" s="13" t="s">
        <v>187</v>
      </c>
      <c r="D364" s="13" t="s">
        <v>32</v>
      </c>
      <c r="E364" s="29" t="s">
        <v>390</v>
      </c>
      <c r="F364" s="13" t="s">
        <v>40</v>
      </c>
      <c r="G364" s="34" t="s">
        <v>393</v>
      </c>
      <c r="H364" s="49">
        <v>1105</v>
      </c>
      <c r="I364" s="65">
        <v>4292500</v>
      </c>
      <c r="J364" s="65"/>
      <c r="K364" s="65">
        <v>0</v>
      </c>
      <c r="L364" s="65"/>
      <c r="M364" s="65"/>
      <c r="N364" s="65">
        <f>I364+J364+K364+L364+M364</f>
        <v>4292500</v>
      </c>
    </row>
    <row r="365" spans="1:14" ht="42.75" customHeight="1">
      <c r="A365" s="34" t="s">
        <v>391</v>
      </c>
      <c r="B365" s="2">
        <v>802</v>
      </c>
      <c r="C365" s="13" t="s">
        <v>187</v>
      </c>
      <c r="D365" s="13" t="s">
        <v>32</v>
      </c>
      <c r="E365" s="29" t="s">
        <v>390</v>
      </c>
      <c r="F365" s="13" t="s">
        <v>40</v>
      </c>
      <c r="G365" s="7">
        <v>226</v>
      </c>
      <c r="H365" s="49">
        <v>1140</v>
      </c>
      <c r="I365" s="65">
        <v>0</v>
      </c>
      <c r="J365" s="65"/>
      <c r="K365" s="65"/>
      <c r="L365" s="65"/>
      <c r="M365" s="65">
        <v>0</v>
      </c>
      <c r="N365" s="65">
        <f t="shared" ref="N365:N368" si="139">I365+J365+K365+L365+M365</f>
        <v>0</v>
      </c>
    </row>
    <row r="366" spans="1:14" ht="40.5" customHeight="1">
      <c r="A366" s="34" t="s">
        <v>392</v>
      </c>
      <c r="B366" s="2">
        <v>802</v>
      </c>
      <c r="C366" s="13" t="s">
        <v>187</v>
      </c>
      <c r="D366" s="13" t="s">
        <v>32</v>
      </c>
      <c r="E366" s="29" t="s">
        <v>390</v>
      </c>
      <c r="F366" s="13" t="s">
        <v>40</v>
      </c>
      <c r="G366" s="34" t="s">
        <v>394</v>
      </c>
      <c r="H366" s="49">
        <v>1140</v>
      </c>
      <c r="I366" s="65">
        <v>0</v>
      </c>
      <c r="J366" s="65"/>
      <c r="K366" s="65"/>
      <c r="L366" s="65"/>
      <c r="M366" s="65"/>
      <c r="N366" s="65">
        <f t="shared" si="139"/>
        <v>0</v>
      </c>
    </row>
    <row r="367" spans="1:14" ht="40.5" customHeight="1">
      <c r="A367" s="34" t="s">
        <v>391</v>
      </c>
      <c r="B367" s="2">
        <v>802</v>
      </c>
      <c r="C367" s="13" t="s">
        <v>187</v>
      </c>
      <c r="D367" s="13" t="s">
        <v>32</v>
      </c>
      <c r="E367" s="29" t="s">
        <v>390</v>
      </c>
      <c r="F367" s="13" t="s">
        <v>40</v>
      </c>
      <c r="G367" s="7">
        <v>310</v>
      </c>
      <c r="H367" s="49">
        <v>1116</v>
      </c>
      <c r="I367" s="65">
        <v>207500</v>
      </c>
      <c r="J367" s="65"/>
      <c r="K367" s="65"/>
      <c r="L367" s="65"/>
      <c r="M367" s="65"/>
      <c r="N367" s="65">
        <f t="shared" si="139"/>
        <v>207500</v>
      </c>
    </row>
    <row r="368" spans="1:14" ht="40.5" customHeight="1">
      <c r="A368" s="34" t="s">
        <v>392</v>
      </c>
      <c r="B368" s="2">
        <v>802</v>
      </c>
      <c r="C368" s="13" t="s">
        <v>187</v>
      </c>
      <c r="D368" s="13" t="s">
        <v>32</v>
      </c>
      <c r="E368" s="29" t="s">
        <v>390</v>
      </c>
      <c r="F368" s="13" t="s">
        <v>40</v>
      </c>
      <c r="G368" s="34" t="s">
        <v>395</v>
      </c>
      <c r="H368" s="49">
        <v>1116</v>
      </c>
      <c r="I368" s="63">
        <v>207500</v>
      </c>
      <c r="J368" s="63"/>
      <c r="K368" s="63"/>
      <c r="L368" s="63"/>
      <c r="M368" s="66"/>
      <c r="N368" s="65">
        <f t="shared" si="139"/>
        <v>207500</v>
      </c>
    </row>
    <row r="369" spans="1:14" ht="28.9" customHeight="1">
      <c r="A369" s="121" t="s">
        <v>299</v>
      </c>
      <c r="B369" s="2">
        <v>802</v>
      </c>
      <c r="C369" s="6" t="s">
        <v>187</v>
      </c>
      <c r="D369" s="6" t="s">
        <v>32</v>
      </c>
      <c r="E369" s="19" t="s">
        <v>326</v>
      </c>
      <c r="F369" s="6" t="s">
        <v>0</v>
      </c>
      <c r="G369" s="6" t="s">
        <v>0</v>
      </c>
      <c r="H369" s="51" t="s">
        <v>0</v>
      </c>
      <c r="I369" s="63">
        <v>1887113</v>
      </c>
      <c r="J369" s="63" t="e">
        <f>#REF!</f>
        <v>#REF!</v>
      </c>
      <c r="K369" s="63">
        <f>K370</f>
        <v>0</v>
      </c>
      <c r="L369" s="63">
        <f t="shared" ref="L369:N369" si="140">L370</f>
        <v>0</v>
      </c>
      <c r="M369" s="63">
        <f t="shared" si="140"/>
        <v>0</v>
      </c>
      <c r="N369" s="63">
        <f t="shared" si="140"/>
        <v>1887113</v>
      </c>
    </row>
    <row r="370" spans="1:14" ht="43.35" customHeight="1">
      <c r="A370" s="10" t="s">
        <v>35</v>
      </c>
      <c r="B370" s="2">
        <v>802</v>
      </c>
      <c r="C370" s="6" t="s">
        <v>187</v>
      </c>
      <c r="D370" s="6" t="s">
        <v>32</v>
      </c>
      <c r="E370" s="19">
        <v>2330010010</v>
      </c>
      <c r="F370" s="6" t="s">
        <v>36</v>
      </c>
      <c r="G370" s="6" t="s">
        <v>0</v>
      </c>
      <c r="H370" s="51" t="s">
        <v>0</v>
      </c>
      <c r="I370" s="63">
        <v>1887113</v>
      </c>
      <c r="J370" s="63" t="e">
        <f>#REF!</f>
        <v>#REF!</v>
      </c>
      <c r="K370" s="63">
        <f>K371+K372+K375+K377</f>
        <v>0</v>
      </c>
      <c r="L370" s="63">
        <f t="shared" ref="L370:N370" si="141">L371+L372+L375+L377</f>
        <v>0</v>
      </c>
      <c r="M370" s="63">
        <f t="shared" si="141"/>
        <v>0</v>
      </c>
      <c r="N370" s="63">
        <f t="shared" si="141"/>
        <v>1887113</v>
      </c>
    </row>
    <row r="371" spans="1:14" ht="43.35" customHeight="1">
      <c r="A371" s="5"/>
      <c r="B371" s="2">
        <v>802</v>
      </c>
      <c r="C371" s="13" t="s">
        <v>187</v>
      </c>
      <c r="D371" s="13" t="s">
        <v>32</v>
      </c>
      <c r="E371" s="80">
        <v>2330010010</v>
      </c>
      <c r="F371" s="13" t="s">
        <v>40</v>
      </c>
      <c r="G371" s="69">
        <v>224</v>
      </c>
      <c r="H371" s="51"/>
      <c r="I371" s="63">
        <v>13896.04</v>
      </c>
      <c r="J371" s="63"/>
      <c r="K371" s="63"/>
      <c r="L371" s="63"/>
      <c r="M371" s="66"/>
      <c r="N371" s="65">
        <f>I371+J371+K371+L371+M371</f>
        <v>13896.04</v>
      </c>
    </row>
    <row r="372" spans="1:14" ht="14.45" customHeight="1">
      <c r="A372" s="7" t="s">
        <v>54</v>
      </c>
      <c r="B372" s="2">
        <v>802</v>
      </c>
      <c r="C372" s="13" t="s">
        <v>187</v>
      </c>
      <c r="D372" s="13" t="s">
        <v>32</v>
      </c>
      <c r="E372" s="80">
        <v>2330010010</v>
      </c>
      <c r="F372" s="13" t="s">
        <v>40</v>
      </c>
      <c r="G372" s="7" t="s">
        <v>55</v>
      </c>
      <c r="H372" s="49" t="s">
        <v>0</v>
      </c>
      <c r="I372" s="65">
        <v>1030216.96</v>
      </c>
      <c r="J372" s="65">
        <f>J373+J374</f>
        <v>0</v>
      </c>
      <c r="K372" s="65">
        <f t="shared" ref="K372:N372" si="142">K373+K374</f>
        <v>0</v>
      </c>
      <c r="L372" s="65">
        <f t="shared" si="142"/>
        <v>0</v>
      </c>
      <c r="M372" s="65">
        <f t="shared" si="142"/>
        <v>0</v>
      </c>
      <c r="N372" s="65">
        <f t="shared" si="142"/>
        <v>1030216.96</v>
      </c>
    </row>
    <row r="373" spans="1:14" ht="42.75" customHeight="1">
      <c r="A373" s="34" t="s">
        <v>357</v>
      </c>
      <c r="B373" s="2">
        <v>802</v>
      </c>
      <c r="C373" s="13" t="s">
        <v>187</v>
      </c>
      <c r="D373" s="13" t="s">
        <v>32</v>
      </c>
      <c r="E373" s="80">
        <v>2330010010</v>
      </c>
      <c r="F373" s="13" t="s">
        <v>40</v>
      </c>
      <c r="G373" s="7" t="s">
        <v>55</v>
      </c>
      <c r="H373" s="54">
        <v>1130</v>
      </c>
      <c r="I373" s="65">
        <v>248000</v>
      </c>
      <c r="J373" s="65"/>
      <c r="K373" s="65"/>
      <c r="L373" s="65"/>
      <c r="M373" s="65"/>
      <c r="N373" s="65">
        <f>I373+J373+K373+L373+M373</f>
        <v>248000</v>
      </c>
    </row>
    <row r="374" spans="1:14" ht="46.5" customHeight="1">
      <c r="A374" s="7" t="s">
        <v>104</v>
      </c>
      <c r="B374" s="2">
        <v>802</v>
      </c>
      <c r="C374" s="13" t="s">
        <v>187</v>
      </c>
      <c r="D374" s="13" t="s">
        <v>32</v>
      </c>
      <c r="E374" s="80">
        <v>2330010010</v>
      </c>
      <c r="F374" s="13" t="s">
        <v>40</v>
      </c>
      <c r="G374" s="7" t="s">
        <v>55</v>
      </c>
      <c r="H374" s="54" t="s">
        <v>105</v>
      </c>
      <c r="I374" s="65">
        <v>782216.96</v>
      </c>
      <c r="J374" s="65"/>
      <c r="K374" s="65"/>
      <c r="L374" s="65"/>
      <c r="M374" s="65"/>
      <c r="N374" s="65">
        <f>I374+J374+K374+L374+M374</f>
        <v>782216.96</v>
      </c>
    </row>
    <row r="375" spans="1:14" ht="14.45" customHeight="1">
      <c r="A375" s="7" t="s">
        <v>78</v>
      </c>
      <c r="B375" s="2">
        <v>802</v>
      </c>
      <c r="C375" s="13" t="s">
        <v>187</v>
      </c>
      <c r="D375" s="13" t="s">
        <v>32</v>
      </c>
      <c r="E375" s="80">
        <v>2330010010</v>
      </c>
      <c r="F375" s="13" t="s">
        <v>40</v>
      </c>
      <c r="G375" s="7" t="s">
        <v>79</v>
      </c>
      <c r="H375" s="49" t="s">
        <v>0</v>
      </c>
      <c r="I375" s="65">
        <v>490200</v>
      </c>
      <c r="J375" s="65">
        <f t="shared" ref="J375:M375" si="143">J376</f>
        <v>0</v>
      </c>
      <c r="K375" s="65">
        <f t="shared" si="143"/>
        <v>0</v>
      </c>
      <c r="L375" s="65">
        <f t="shared" si="143"/>
        <v>0</v>
      </c>
      <c r="M375" s="65">
        <f t="shared" si="143"/>
        <v>0</v>
      </c>
      <c r="N375" s="65">
        <f>N376</f>
        <v>490200</v>
      </c>
    </row>
    <row r="376" spans="1:14" ht="28.9" customHeight="1">
      <c r="A376" s="7" t="s">
        <v>80</v>
      </c>
      <c r="B376" s="2">
        <v>802</v>
      </c>
      <c r="C376" s="13" t="s">
        <v>187</v>
      </c>
      <c r="D376" s="13" t="s">
        <v>32</v>
      </c>
      <c r="E376" s="80">
        <v>2330010010</v>
      </c>
      <c r="F376" s="13" t="s">
        <v>40</v>
      </c>
      <c r="G376" s="7" t="s">
        <v>79</v>
      </c>
      <c r="H376" s="49" t="s">
        <v>81</v>
      </c>
      <c r="I376" s="65">
        <v>490200</v>
      </c>
      <c r="J376" s="65"/>
      <c r="K376" s="65"/>
      <c r="L376" s="65"/>
      <c r="M376" s="65"/>
      <c r="N376" s="65">
        <f>I376+J376+K376+L376+M376</f>
        <v>490200</v>
      </c>
    </row>
    <row r="377" spans="1:14" ht="24.75" customHeight="1">
      <c r="A377" s="34" t="s">
        <v>289</v>
      </c>
      <c r="B377" s="2">
        <v>802</v>
      </c>
      <c r="C377" s="13" t="s">
        <v>187</v>
      </c>
      <c r="D377" s="13" t="s">
        <v>32</v>
      </c>
      <c r="E377" s="80">
        <v>2330010010</v>
      </c>
      <c r="F377" s="13" t="s">
        <v>40</v>
      </c>
      <c r="G377" s="69">
        <v>340</v>
      </c>
      <c r="H377" s="49"/>
      <c r="I377" s="65">
        <v>352800</v>
      </c>
      <c r="J377" s="65">
        <f t="shared" ref="J377:M377" si="144">J378</f>
        <v>0</v>
      </c>
      <c r="K377" s="65">
        <f t="shared" si="144"/>
        <v>0</v>
      </c>
      <c r="L377" s="65">
        <f t="shared" si="144"/>
        <v>0</v>
      </c>
      <c r="M377" s="65">
        <f t="shared" si="144"/>
        <v>0</v>
      </c>
      <c r="N377" s="65">
        <f>N378</f>
        <v>352800</v>
      </c>
    </row>
    <row r="378" spans="1:14" ht="23.25" customHeight="1">
      <c r="A378" s="34" t="s">
        <v>82</v>
      </c>
      <c r="B378" s="2">
        <v>802</v>
      </c>
      <c r="C378" s="13" t="s">
        <v>187</v>
      </c>
      <c r="D378" s="13" t="s">
        <v>32</v>
      </c>
      <c r="E378" s="80">
        <v>2330010010</v>
      </c>
      <c r="F378" s="13" t="s">
        <v>40</v>
      </c>
      <c r="G378" s="69">
        <v>340</v>
      </c>
      <c r="H378" s="70">
        <v>1123</v>
      </c>
      <c r="I378" s="65">
        <v>352800</v>
      </c>
      <c r="J378" s="65"/>
      <c r="K378" s="65"/>
      <c r="L378" s="65"/>
      <c r="M378" s="65"/>
      <c r="N378" s="65">
        <f>I378+J378+K378+L378+M378</f>
        <v>352800</v>
      </c>
    </row>
    <row r="379" spans="1:14" ht="14.45" customHeight="1">
      <c r="A379" s="15" t="s">
        <v>206</v>
      </c>
      <c r="B379" s="75">
        <v>802</v>
      </c>
      <c r="C379" s="16" t="s">
        <v>207</v>
      </c>
      <c r="D379" s="16" t="s">
        <v>0</v>
      </c>
      <c r="E379" s="16" t="s">
        <v>0</v>
      </c>
      <c r="F379" s="16" t="s">
        <v>0</v>
      </c>
      <c r="G379" s="16" t="s">
        <v>0</v>
      </c>
      <c r="H379" s="50" t="s">
        <v>0</v>
      </c>
      <c r="I379" s="62">
        <v>2712780</v>
      </c>
      <c r="J379" s="62">
        <f t="shared" ref="J379:N385" si="145">J380</f>
        <v>0</v>
      </c>
      <c r="K379" s="62">
        <f t="shared" si="145"/>
        <v>0</v>
      </c>
      <c r="L379" s="62">
        <f t="shared" si="145"/>
        <v>0</v>
      </c>
      <c r="M379" s="62">
        <f t="shared" si="145"/>
        <v>0</v>
      </c>
      <c r="N379" s="62">
        <f t="shared" si="145"/>
        <v>2712780</v>
      </c>
    </row>
    <row r="380" spans="1:14" ht="28.9" customHeight="1">
      <c r="A380" s="8" t="s">
        <v>208</v>
      </c>
      <c r="B380" s="2">
        <v>802</v>
      </c>
      <c r="C380" s="6" t="s">
        <v>207</v>
      </c>
      <c r="D380" s="6" t="s">
        <v>207</v>
      </c>
      <c r="E380" s="6" t="s">
        <v>0</v>
      </c>
      <c r="F380" s="6" t="s">
        <v>0</v>
      </c>
      <c r="G380" s="6" t="s">
        <v>0</v>
      </c>
      <c r="H380" s="51" t="s">
        <v>0</v>
      </c>
      <c r="I380" s="63">
        <v>2712780</v>
      </c>
      <c r="J380" s="63">
        <f t="shared" si="145"/>
        <v>0</v>
      </c>
      <c r="K380" s="63">
        <f t="shared" si="145"/>
        <v>0</v>
      </c>
      <c r="L380" s="63">
        <f t="shared" si="145"/>
        <v>0</v>
      </c>
      <c r="M380" s="63">
        <f t="shared" si="145"/>
        <v>0</v>
      </c>
      <c r="N380" s="63">
        <f t="shared" si="145"/>
        <v>2712780</v>
      </c>
    </row>
    <row r="381" spans="1:14" ht="57.6" customHeight="1">
      <c r="A381" s="10" t="s">
        <v>300</v>
      </c>
      <c r="B381" s="2">
        <v>802</v>
      </c>
      <c r="C381" s="6" t="s">
        <v>207</v>
      </c>
      <c r="D381" s="6" t="s">
        <v>207</v>
      </c>
      <c r="E381" s="6" t="s">
        <v>327</v>
      </c>
      <c r="F381" s="6" t="s">
        <v>0</v>
      </c>
      <c r="G381" s="6" t="s">
        <v>0</v>
      </c>
      <c r="H381" s="51" t="s">
        <v>0</v>
      </c>
      <c r="I381" s="63">
        <v>2712780</v>
      </c>
      <c r="J381" s="63">
        <f t="shared" si="145"/>
        <v>0</v>
      </c>
      <c r="K381" s="63">
        <f t="shared" si="145"/>
        <v>0</v>
      </c>
      <c r="L381" s="63">
        <f t="shared" si="145"/>
        <v>0</v>
      </c>
      <c r="M381" s="63">
        <f t="shared" si="145"/>
        <v>0</v>
      </c>
      <c r="N381" s="63">
        <f t="shared" si="145"/>
        <v>2712780</v>
      </c>
    </row>
    <row r="382" spans="1:14" ht="43.35" customHeight="1">
      <c r="A382" s="10" t="s">
        <v>209</v>
      </c>
      <c r="B382" s="2">
        <v>802</v>
      </c>
      <c r="C382" s="6" t="s">
        <v>207</v>
      </c>
      <c r="D382" s="6" t="s">
        <v>207</v>
      </c>
      <c r="E382" s="6" t="s">
        <v>328</v>
      </c>
      <c r="F382" s="6" t="s">
        <v>0</v>
      </c>
      <c r="G382" s="6" t="s">
        <v>0</v>
      </c>
      <c r="H382" s="51" t="s">
        <v>0</v>
      </c>
      <c r="I382" s="63">
        <v>2712780</v>
      </c>
      <c r="J382" s="63">
        <f t="shared" si="145"/>
        <v>0</v>
      </c>
      <c r="K382" s="63">
        <f t="shared" si="145"/>
        <v>0</v>
      </c>
      <c r="L382" s="63">
        <f t="shared" si="145"/>
        <v>0</v>
      </c>
      <c r="M382" s="63">
        <f t="shared" si="145"/>
        <v>0</v>
      </c>
      <c r="N382" s="63">
        <f t="shared" si="145"/>
        <v>2712780</v>
      </c>
    </row>
    <row r="383" spans="1:14" ht="43.35" customHeight="1">
      <c r="A383" s="11" t="s">
        <v>210</v>
      </c>
      <c r="B383" s="2">
        <v>802</v>
      </c>
      <c r="C383" s="12" t="s">
        <v>207</v>
      </c>
      <c r="D383" s="12" t="s">
        <v>207</v>
      </c>
      <c r="E383" s="79">
        <v>1120011020</v>
      </c>
      <c r="F383" s="12" t="s">
        <v>0</v>
      </c>
      <c r="G383" s="12" t="s">
        <v>0</v>
      </c>
      <c r="H383" s="52" t="s">
        <v>0</v>
      </c>
      <c r="I383" s="64">
        <v>2712780</v>
      </c>
      <c r="J383" s="64">
        <f t="shared" ref="J383" si="146">J385+J399</f>
        <v>0</v>
      </c>
      <c r="K383" s="64">
        <f>K385+K399+K384</f>
        <v>0</v>
      </c>
      <c r="L383" s="64">
        <f t="shared" ref="L383:N383" si="147">L385+L399+L384</f>
        <v>0</v>
      </c>
      <c r="M383" s="64">
        <f t="shared" si="147"/>
        <v>0</v>
      </c>
      <c r="N383" s="64">
        <f t="shared" si="147"/>
        <v>2712780</v>
      </c>
    </row>
    <row r="384" spans="1:14" ht="43.35" customHeight="1">
      <c r="A384" s="11"/>
      <c r="B384" s="97">
        <v>802</v>
      </c>
      <c r="C384" s="27" t="s">
        <v>207</v>
      </c>
      <c r="D384" s="27" t="s">
        <v>207</v>
      </c>
      <c r="E384" s="29">
        <v>1120011020</v>
      </c>
      <c r="F384" s="27">
        <v>123</v>
      </c>
      <c r="G384" s="27">
        <v>296</v>
      </c>
      <c r="H384" s="53">
        <v>1150</v>
      </c>
      <c r="I384" s="66">
        <v>250000</v>
      </c>
      <c r="J384" s="66"/>
      <c r="K384" s="66"/>
      <c r="L384" s="66"/>
      <c r="M384" s="66"/>
      <c r="N384" s="66">
        <f>I384+K384+L384+M384</f>
        <v>250000</v>
      </c>
    </row>
    <row r="385" spans="1:14" ht="43.35" customHeight="1">
      <c r="A385" s="10" t="s">
        <v>35</v>
      </c>
      <c r="B385" s="2">
        <v>802</v>
      </c>
      <c r="C385" s="6" t="s">
        <v>207</v>
      </c>
      <c r="D385" s="6" t="s">
        <v>207</v>
      </c>
      <c r="E385" s="19">
        <v>1120011020</v>
      </c>
      <c r="F385" s="6" t="s">
        <v>36</v>
      </c>
      <c r="G385" s="6" t="s">
        <v>0</v>
      </c>
      <c r="H385" s="51" t="s">
        <v>0</v>
      </c>
      <c r="I385" s="63">
        <v>1667780</v>
      </c>
      <c r="J385" s="63">
        <f t="shared" ref="J385:M385" si="148">J386</f>
        <v>0</v>
      </c>
      <c r="K385" s="63">
        <f t="shared" si="148"/>
        <v>0</v>
      </c>
      <c r="L385" s="63">
        <f t="shared" si="148"/>
        <v>0</v>
      </c>
      <c r="M385" s="63">
        <f t="shared" si="148"/>
        <v>0</v>
      </c>
      <c r="N385" s="63">
        <f t="shared" si="145"/>
        <v>1667780</v>
      </c>
    </row>
    <row r="386" spans="1:14" ht="43.35" customHeight="1">
      <c r="A386" s="10" t="s">
        <v>37</v>
      </c>
      <c r="B386" s="2">
        <v>802</v>
      </c>
      <c r="C386" s="6" t="s">
        <v>207</v>
      </c>
      <c r="D386" s="6" t="s">
        <v>207</v>
      </c>
      <c r="E386" s="19">
        <v>1120011020</v>
      </c>
      <c r="F386" s="6" t="s">
        <v>38</v>
      </c>
      <c r="G386" s="6" t="s">
        <v>0</v>
      </c>
      <c r="H386" s="51" t="s">
        <v>0</v>
      </c>
      <c r="I386" s="63">
        <v>1667780</v>
      </c>
      <c r="J386" s="63">
        <f t="shared" ref="J386:M386" si="149">J387+J390</f>
        <v>0</v>
      </c>
      <c r="K386" s="63">
        <f t="shared" si="149"/>
        <v>0</v>
      </c>
      <c r="L386" s="63">
        <f t="shared" si="149"/>
        <v>0</v>
      </c>
      <c r="M386" s="63">
        <f t="shared" si="149"/>
        <v>0</v>
      </c>
      <c r="N386" s="63">
        <f>N387+N390</f>
        <v>1667780</v>
      </c>
    </row>
    <row r="387" spans="1:14" ht="43.35" hidden="1" customHeight="1">
      <c r="A387" s="5" t="s">
        <v>68</v>
      </c>
      <c r="B387" s="2">
        <v>802</v>
      </c>
      <c r="C387" s="6" t="s">
        <v>207</v>
      </c>
      <c r="D387" s="6" t="s">
        <v>207</v>
      </c>
      <c r="E387" s="19" t="s">
        <v>211</v>
      </c>
      <c r="F387" s="6" t="s">
        <v>69</v>
      </c>
      <c r="G387" s="6" t="s">
        <v>0</v>
      </c>
      <c r="H387" s="51" t="s">
        <v>0</v>
      </c>
      <c r="I387" s="63">
        <v>0</v>
      </c>
      <c r="J387" s="63"/>
      <c r="K387" s="63"/>
      <c r="L387" s="63"/>
      <c r="M387" s="63">
        <f t="shared" ref="M387:N388" si="150">M388</f>
        <v>0</v>
      </c>
      <c r="N387" s="63">
        <f t="shared" si="150"/>
        <v>0</v>
      </c>
    </row>
    <row r="388" spans="1:14" ht="14.45" hidden="1" customHeight="1">
      <c r="A388" s="7" t="s">
        <v>41</v>
      </c>
      <c r="B388" s="2">
        <v>802</v>
      </c>
      <c r="C388" s="13" t="s">
        <v>207</v>
      </c>
      <c r="D388" s="13" t="s">
        <v>207</v>
      </c>
      <c r="E388" s="80" t="s">
        <v>211</v>
      </c>
      <c r="F388" s="13" t="s">
        <v>69</v>
      </c>
      <c r="G388" s="7" t="s">
        <v>42</v>
      </c>
      <c r="H388" s="49" t="s">
        <v>0</v>
      </c>
      <c r="I388" s="65">
        <v>0</v>
      </c>
      <c r="J388" s="65"/>
      <c r="K388" s="65"/>
      <c r="L388" s="65"/>
      <c r="M388" s="65">
        <f t="shared" si="150"/>
        <v>0</v>
      </c>
      <c r="N388" s="65">
        <f t="shared" si="150"/>
        <v>0</v>
      </c>
    </row>
    <row r="389" spans="1:14" ht="57.6" hidden="1" customHeight="1">
      <c r="A389" s="7" t="s">
        <v>43</v>
      </c>
      <c r="B389" s="2">
        <v>802</v>
      </c>
      <c r="C389" s="13" t="s">
        <v>207</v>
      </c>
      <c r="D389" s="13" t="s">
        <v>207</v>
      </c>
      <c r="E389" s="80" t="s">
        <v>211</v>
      </c>
      <c r="F389" s="13" t="s">
        <v>69</v>
      </c>
      <c r="G389" s="7" t="s">
        <v>42</v>
      </c>
      <c r="H389" s="49" t="s">
        <v>44</v>
      </c>
      <c r="I389" s="65">
        <v>0</v>
      </c>
      <c r="J389" s="65"/>
      <c r="K389" s="65"/>
      <c r="L389" s="65"/>
      <c r="M389" s="65">
        <v>0</v>
      </c>
      <c r="N389" s="65">
        <v>0</v>
      </c>
    </row>
    <row r="390" spans="1:14" ht="43.35" customHeight="1">
      <c r="A390" s="5" t="s">
        <v>39</v>
      </c>
      <c r="B390" s="2">
        <v>802</v>
      </c>
      <c r="C390" s="6" t="s">
        <v>207</v>
      </c>
      <c r="D390" s="6" t="s">
        <v>207</v>
      </c>
      <c r="E390" s="19">
        <v>1120011020</v>
      </c>
      <c r="F390" s="6" t="s">
        <v>40</v>
      </c>
      <c r="G390" s="6" t="s">
        <v>0</v>
      </c>
      <c r="H390" s="51" t="s">
        <v>0</v>
      </c>
      <c r="I390" s="63">
        <v>1667780</v>
      </c>
      <c r="J390" s="63">
        <f t="shared" ref="J390:M390" si="151">J391+J393+J397+J395</f>
        <v>0</v>
      </c>
      <c r="K390" s="63">
        <f t="shared" si="151"/>
        <v>0</v>
      </c>
      <c r="L390" s="63">
        <f t="shared" si="151"/>
        <v>0</v>
      </c>
      <c r="M390" s="63">
        <f t="shared" si="151"/>
        <v>0</v>
      </c>
      <c r="N390" s="63">
        <f>N391+N393+N397+N395</f>
        <v>1667780</v>
      </c>
    </row>
    <row r="391" spans="1:14" ht="14.45" customHeight="1">
      <c r="A391" s="7" t="s">
        <v>84</v>
      </c>
      <c r="B391" s="2">
        <v>802</v>
      </c>
      <c r="C391" s="13" t="s">
        <v>207</v>
      </c>
      <c r="D391" s="13" t="s">
        <v>207</v>
      </c>
      <c r="E391" s="80">
        <v>1120011020</v>
      </c>
      <c r="F391" s="13" t="s">
        <v>40</v>
      </c>
      <c r="G391" s="7" t="s">
        <v>85</v>
      </c>
      <c r="H391" s="49" t="s">
        <v>0</v>
      </c>
      <c r="I391" s="65">
        <v>200000</v>
      </c>
      <c r="J391" s="65">
        <f t="shared" ref="J391:M391" si="152">J392</f>
        <v>0</v>
      </c>
      <c r="K391" s="65">
        <f t="shared" si="152"/>
        <v>0</v>
      </c>
      <c r="L391" s="65">
        <f t="shared" si="152"/>
        <v>0</v>
      </c>
      <c r="M391" s="65">
        <f t="shared" si="152"/>
        <v>0</v>
      </c>
      <c r="N391" s="65">
        <f>N392</f>
        <v>200000</v>
      </c>
    </row>
    <row r="392" spans="1:14" ht="28.9" customHeight="1">
      <c r="A392" s="7" t="s">
        <v>86</v>
      </c>
      <c r="B392" s="2">
        <v>802</v>
      </c>
      <c r="C392" s="13" t="s">
        <v>207</v>
      </c>
      <c r="D392" s="13" t="s">
        <v>207</v>
      </c>
      <c r="E392" s="80">
        <v>1120011020</v>
      </c>
      <c r="F392" s="13" t="s">
        <v>40</v>
      </c>
      <c r="G392" s="7" t="s">
        <v>85</v>
      </c>
      <c r="H392" s="49" t="s">
        <v>87</v>
      </c>
      <c r="I392" s="65">
        <v>200000</v>
      </c>
      <c r="J392" s="65"/>
      <c r="K392" s="65"/>
      <c r="L392" s="65"/>
      <c r="M392" s="65"/>
      <c r="N392" s="65">
        <f>I392+J392+K392+L392+M392</f>
        <v>200000</v>
      </c>
    </row>
    <row r="393" spans="1:14" ht="14.45" customHeight="1">
      <c r="A393" s="34" t="s">
        <v>54</v>
      </c>
      <c r="B393" s="2">
        <v>802</v>
      </c>
      <c r="C393" s="13" t="s">
        <v>207</v>
      </c>
      <c r="D393" s="13" t="s">
        <v>207</v>
      </c>
      <c r="E393" s="80">
        <v>1120011020</v>
      </c>
      <c r="F393" s="13" t="s">
        <v>40</v>
      </c>
      <c r="G393" s="69">
        <v>226</v>
      </c>
      <c r="H393" s="70" t="s">
        <v>0</v>
      </c>
      <c r="I393" s="65">
        <v>1093780</v>
      </c>
      <c r="J393" s="65">
        <f t="shared" ref="J393:M393" si="153">J394</f>
        <v>0</v>
      </c>
      <c r="K393" s="65">
        <f t="shared" si="153"/>
        <v>0</v>
      </c>
      <c r="L393" s="65">
        <f t="shared" si="153"/>
        <v>0</v>
      </c>
      <c r="M393" s="65">
        <f t="shared" si="153"/>
        <v>0</v>
      </c>
      <c r="N393" s="65">
        <f>N394</f>
        <v>1093780</v>
      </c>
    </row>
    <row r="394" spans="1:14" ht="24" customHeight="1">
      <c r="A394" s="34" t="s">
        <v>54</v>
      </c>
      <c r="B394" s="2">
        <v>802</v>
      </c>
      <c r="C394" s="13" t="s">
        <v>207</v>
      </c>
      <c r="D394" s="13" t="s">
        <v>207</v>
      </c>
      <c r="E394" s="80">
        <v>1120011020</v>
      </c>
      <c r="F394" s="13" t="s">
        <v>40</v>
      </c>
      <c r="G394" s="69">
        <v>226</v>
      </c>
      <c r="H394" s="70">
        <v>1140</v>
      </c>
      <c r="I394" s="71">
        <v>1093780</v>
      </c>
      <c r="J394" s="71"/>
      <c r="K394" s="71"/>
      <c r="L394" s="71"/>
      <c r="M394" s="71"/>
      <c r="N394" s="71">
        <f>I394+J394+K394+L394+M394</f>
        <v>1093780</v>
      </c>
    </row>
    <row r="395" spans="1:14" ht="24" customHeight="1">
      <c r="A395" s="34" t="s">
        <v>41</v>
      </c>
      <c r="B395" s="2">
        <v>802</v>
      </c>
      <c r="C395" s="13" t="s">
        <v>207</v>
      </c>
      <c r="D395" s="13" t="s">
        <v>207</v>
      </c>
      <c r="E395" s="80">
        <v>1120011020</v>
      </c>
      <c r="F395" s="13" t="s">
        <v>40</v>
      </c>
      <c r="G395" s="69">
        <v>296</v>
      </c>
      <c r="H395" s="70" t="s">
        <v>0</v>
      </c>
      <c r="I395" s="71">
        <v>334000</v>
      </c>
      <c r="J395" s="71">
        <f t="shared" ref="J395:M395" si="154">J396</f>
        <v>0</v>
      </c>
      <c r="K395" s="71">
        <f t="shared" si="154"/>
        <v>0</v>
      </c>
      <c r="L395" s="71">
        <f t="shared" si="154"/>
        <v>0</v>
      </c>
      <c r="M395" s="71">
        <f t="shared" si="154"/>
        <v>0</v>
      </c>
      <c r="N395" s="71">
        <f>N396</f>
        <v>334000</v>
      </c>
    </row>
    <row r="396" spans="1:14" ht="24" customHeight="1">
      <c r="A396" s="34"/>
      <c r="B396" s="2">
        <v>802</v>
      </c>
      <c r="C396" s="13" t="s">
        <v>207</v>
      </c>
      <c r="D396" s="13" t="s">
        <v>207</v>
      </c>
      <c r="E396" s="80">
        <v>1120011020</v>
      </c>
      <c r="F396" s="13" t="s">
        <v>40</v>
      </c>
      <c r="G396" s="69">
        <v>296</v>
      </c>
      <c r="H396" s="70">
        <v>1148</v>
      </c>
      <c r="I396" s="71">
        <v>334000</v>
      </c>
      <c r="J396" s="71"/>
      <c r="K396" s="71"/>
      <c r="L396" s="71"/>
      <c r="M396" s="71"/>
      <c r="N396" s="71">
        <f>I396+J396+K396+L396+M396</f>
        <v>334000</v>
      </c>
    </row>
    <row r="397" spans="1:14" ht="24" customHeight="1">
      <c r="A397" s="34" t="s">
        <v>289</v>
      </c>
      <c r="B397" s="2">
        <v>802</v>
      </c>
      <c r="C397" s="13" t="s">
        <v>207</v>
      </c>
      <c r="D397" s="13" t="s">
        <v>207</v>
      </c>
      <c r="E397" s="80">
        <v>1120011020</v>
      </c>
      <c r="F397" s="13" t="s">
        <v>40</v>
      </c>
      <c r="G397" s="69">
        <v>340</v>
      </c>
      <c r="H397" s="70"/>
      <c r="I397" s="71">
        <v>40000</v>
      </c>
      <c r="J397" s="71">
        <f t="shared" ref="J397:M397" si="155">J398</f>
        <v>0</v>
      </c>
      <c r="K397" s="71">
        <f t="shared" si="155"/>
        <v>0</v>
      </c>
      <c r="L397" s="71">
        <f t="shared" si="155"/>
        <v>0</v>
      </c>
      <c r="M397" s="71">
        <f t="shared" si="155"/>
        <v>0</v>
      </c>
      <c r="N397" s="71">
        <f>N398</f>
        <v>40000</v>
      </c>
    </row>
    <row r="398" spans="1:14" ht="23.25" customHeight="1">
      <c r="A398" s="34" t="s">
        <v>82</v>
      </c>
      <c r="B398" s="2">
        <v>802</v>
      </c>
      <c r="C398" s="13" t="s">
        <v>207</v>
      </c>
      <c r="D398" s="13" t="s">
        <v>207</v>
      </c>
      <c r="E398" s="80">
        <v>1120011020</v>
      </c>
      <c r="F398" s="13" t="s">
        <v>40</v>
      </c>
      <c r="G398" s="69">
        <v>340</v>
      </c>
      <c r="H398" s="70">
        <v>1123</v>
      </c>
      <c r="I398" s="71">
        <v>40000</v>
      </c>
      <c r="J398" s="71"/>
      <c r="K398" s="71"/>
      <c r="L398" s="71"/>
      <c r="M398" s="71"/>
      <c r="N398" s="71">
        <f>I398+J398+K398+L398+M398</f>
        <v>40000</v>
      </c>
    </row>
    <row r="399" spans="1:14" ht="14.45" customHeight="1">
      <c r="A399" s="7" t="s">
        <v>106</v>
      </c>
      <c r="B399" s="2">
        <v>802</v>
      </c>
      <c r="C399" s="13" t="s">
        <v>207</v>
      </c>
      <c r="D399" s="13" t="s">
        <v>207</v>
      </c>
      <c r="E399" s="13">
        <v>1120011020</v>
      </c>
      <c r="F399" s="13">
        <v>350</v>
      </c>
      <c r="G399" s="13">
        <v>296</v>
      </c>
      <c r="H399" s="49" t="s">
        <v>107</v>
      </c>
      <c r="I399" s="86">
        <v>795000</v>
      </c>
      <c r="J399" s="86"/>
      <c r="K399" s="86"/>
      <c r="L399" s="86"/>
      <c r="M399" s="86"/>
      <c r="N399" s="86">
        <f>I399+J399+K399+L399+M399</f>
        <v>795000</v>
      </c>
    </row>
    <row r="400" spans="1:14" ht="14.45" customHeight="1">
      <c r="A400" s="15" t="s">
        <v>212</v>
      </c>
      <c r="B400" s="75">
        <v>802</v>
      </c>
      <c r="C400" s="16" t="s">
        <v>162</v>
      </c>
      <c r="D400" s="101"/>
      <c r="E400" s="101"/>
      <c r="F400" s="101"/>
      <c r="G400" s="101"/>
      <c r="H400" s="102"/>
      <c r="I400" s="103">
        <v>180000</v>
      </c>
      <c r="J400" s="103">
        <f t="shared" ref="J400:N400" si="156">J401</f>
        <v>0</v>
      </c>
      <c r="K400" s="103">
        <f t="shared" si="156"/>
        <v>0</v>
      </c>
      <c r="L400" s="103">
        <f t="shared" si="156"/>
        <v>0</v>
      </c>
      <c r="M400" s="103">
        <f t="shared" si="156"/>
        <v>0</v>
      </c>
      <c r="N400" s="103">
        <f t="shared" si="156"/>
        <v>180000</v>
      </c>
    </row>
    <row r="401" spans="1:14" ht="14.45" customHeight="1">
      <c r="A401" s="34" t="s">
        <v>304</v>
      </c>
      <c r="B401" s="2">
        <v>802</v>
      </c>
      <c r="C401" s="27" t="s">
        <v>162</v>
      </c>
      <c r="D401" s="100" t="s">
        <v>12</v>
      </c>
      <c r="E401" s="27" t="s">
        <v>331</v>
      </c>
      <c r="F401" s="27">
        <v>540</v>
      </c>
      <c r="G401" s="27">
        <v>251</v>
      </c>
      <c r="H401" s="49"/>
      <c r="I401" s="86">
        <v>180000</v>
      </c>
      <c r="J401" s="86"/>
      <c r="K401" s="86"/>
      <c r="L401" s="86"/>
      <c r="M401" s="86"/>
      <c r="N401" s="86">
        <f>I401+K401+L401+M401</f>
        <v>180000</v>
      </c>
    </row>
    <row r="402" spans="1:14" ht="14.45" customHeight="1">
      <c r="A402" s="15" t="s">
        <v>367</v>
      </c>
      <c r="B402" s="75">
        <v>802</v>
      </c>
      <c r="C402" s="16" t="s">
        <v>162</v>
      </c>
      <c r="D402" s="16" t="s">
        <v>0</v>
      </c>
      <c r="E402" s="16" t="s">
        <v>0</v>
      </c>
      <c r="F402" s="16" t="s">
        <v>0</v>
      </c>
      <c r="G402" s="16" t="s">
        <v>0</v>
      </c>
      <c r="H402" s="50" t="s">
        <v>0</v>
      </c>
      <c r="I402" s="62">
        <v>4402425</v>
      </c>
      <c r="J402" s="62" t="e">
        <f t="shared" ref="J402:N412" si="157">J403</f>
        <v>#REF!</v>
      </c>
      <c r="K402" s="62">
        <f t="shared" si="157"/>
        <v>0</v>
      </c>
      <c r="L402" s="62">
        <f t="shared" si="157"/>
        <v>0</v>
      </c>
      <c r="M402" s="62">
        <f t="shared" si="157"/>
        <v>0</v>
      </c>
      <c r="N402" s="62">
        <f t="shared" si="157"/>
        <v>4402425</v>
      </c>
    </row>
    <row r="403" spans="1:14" ht="14.45" customHeight="1">
      <c r="A403" s="8"/>
      <c r="B403" s="2">
        <v>802</v>
      </c>
      <c r="C403" s="6" t="s">
        <v>162</v>
      </c>
      <c r="D403" s="22" t="s">
        <v>50</v>
      </c>
      <c r="E403" s="6" t="s">
        <v>0</v>
      </c>
      <c r="F403" s="6" t="s">
        <v>0</v>
      </c>
      <c r="G403" s="6" t="s">
        <v>0</v>
      </c>
      <c r="H403" s="51" t="s">
        <v>0</v>
      </c>
      <c r="I403" s="63">
        <v>4402425</v>
      </c>
      <c r="J403" s="63" t="e">
        <f t="shared" si="157"/>
        <v>#REF!</v>
      </c>
      <c r="K403" s="63">
        <f t="shared" si="157"/>
        <v>0</v>
      </c>
      <c r="L403" s="63">
        <f t="shared" si="157"/>
        <v>0</v>
      </c>
      <c r="M403" s="63">
        <f t="shared" si="157"/>
        <v>0</v>
      </c>
      <c r="N403" s="63">
        <f t="shared" si="157"/>
        <v>4402425</v>
      </c>
    </row>
    <row r="404" spans="1:14" ht="43.35" customHeight="1">
      <c r="A404" s="10" t="s">
        <v>301</v>
      </c>
      <c r="B404" s="2">
        <v>802</v>
      </c>
      <c r="C404" s="6" t="s">
        <v>162</v>
      </c>
      <c r="D404" s="22" t="s">
        <v>50</v>
      </c>
      <c r="E404" s="6" t="s">
        <v>329</v>
      </c>
      <c r="F404" s="6" t="s">
        <v>0</v>
      </c>
      <c r="G404" s="6" t="s">
        <v>0</v>
      </c>
      <c r="H404" s="51" t="s">
        <v>0</v>
      </c>
      <c r="I404" s="63">
        <v>4402425</v>
      </c>
      <c r="J404" s="63" t="e">
        <f t="shared" si="157"/>
        <v>#REF!</v>
      </c>
      <c r="K404" s="63">
        <f t="shared" si="157"/>
        <v>0</v>
      </c>
      <c r="L404" s="63">
        <f t="shared" si="157"/>
        <v>0</v>
      </c>
      <c r="M404" s="63">
        <f t="shared" si="157"/>
        <v>0</v>
      </c>
      <c r="N404" s="63">
        <f t="shared" si="157"/>
        <v>4402425</v>
      </c>
    </row>
    <row r="405" spans="1:14" ht="28.9" customHeight="1">
      <c r="A405" s="10" t="s">
        <v>213</v>
      </c>
      <c r="B405" s="2">
        <v>802</v>
      </c>
      <c r="C405" s="6" t="s">
        <v>162</v>
      </c>
      <c r="D405" s="22" t="s">
        <v>50</v>
      </c>
      <c r="E405" s="6" t="s">
        <v>330</v>
      </c>
      <c r="F405" s="6" t="s">
        <v>0</v>
      </c>
      <c r="G405" s="6" t="s">
        <v>0</v>
      </c>
      <c r="H405" s="51" t="s">
        <v>0</v>
      </c>
      <c r="I405" s="63">
        <v>4402425</v>
      </c>
      <c r="J405" s="63" t="e">
        <f t="shared" si="157"/>
        <v>#REF!</v>
      </c>
      <c r="K405" s="63">
        <f t="shared" si="157"/>
        <v>0</v>
      </c>
      <c r="L405" s="63">
        <f t="shared" si="157"/>
        <v>0</v>
      </c>
      <c r="M405" s="63">
        <f t="shared" si="157"/>
        <v>0</v>
      </c>
      <c r="N405" s="63">
        <f t="shared" si="157"/>
        <v>4402425</v>
      </c>
    </row>
    <row r="406" spans="1:14" ht="28.9" customHeight="1">
      <c r="A406" s="11" t="s">
        <v>214</v>
      </c>
      <c r="B406" s="2">
        <v>802</v>
      </c>
      <c r="C406" s="12" t="s">
        <v>162</v>
      </c>
      <c r="D406" s="22" t="s">
        <v>50</v>
      </c>
      <c r="E406" s="79">
        <v>1020010002</v>
      </c>
      <c r="F406" s="12" t="s">
        <v>0</v>
      </c>
      <c r="G406" s="12" t="s">
        <v>0</v>
      </c>
      <c r="H406" s="52" t="s">
        <v>0</v>
      </c>
      <c r="I406" s="64">
        <v>4402425</v>
      </c>
      <c r="J406" s="64" t="e">
        <f>J410+J407+J425+#REF!</f>
        <v>#REF!</v>
      </c>
      <c r="K406" s="64">
        <f>K410+K407+K425</f>
        <v>0</v>
      </c>
      <c r="L406" s="64">
        <f t="shared" ref="L406:N406" si="158">L410+L407+L425</f>
        <v>0</v>
      </c>
      <c r="M406" s="64">
        <f t="shared" si="158"/>
        <v>0</v>
      </c>
      <c r="N406" s="64">
        <f t="shared" si="158"/>
        <v>4402425</v>
      </c>
    </row>
    <row r="407" spans="1:14" ht="43.5" customHeight="1">
      <c r="A407" s="11" t="s">
        <v>39</v>
      </c>
      <c r="B407" s="2">
        <v>802</v>
      </c>
      <c r="C407" s="12" t="s">
        <v>162</v>
      </c>
      <c r="D407" s="22" t="s">
        <v>50</v>
      </c>
      <c r="E407" s="79">
        <v>1020010002</v>
      </c>
      <c r="F407" s="12">
        <v>123</v>
      </c>
      <c r="G407" s="12"/>
      <c r="H407" s="52"/>
      <c r="I407" s="64">
        <v>140000</v>
      </c>
      <c r="J407" s="64">
        <f t="shared" ref="J407:N408" si="159">J408</f>
        <v>0</v>
      </c>
      <c r="K407" s="64">
        <f t="shared" si="159"/>
        <v>0</v>
      </c>
      <c r="L407" s="64">
        <f t="shared" si="159"/>
        <v>0</v>
      </c>
      <c r="M407" s="64">
        <f t="shared" si="159"/>
        <v>0</v>
      </c>
      <c r="N407" s="64">
        <f t="shared" si="159"/>
        <v>140000</v>
      </c>
    </row>
    <row r="408" spans="1:14" ht="28.9" customHeight="1">
      <c r="A408" s="31" t="s">
        <v>302</v>
      </c>
      <c r="B408" s="2">
        <v>802</v>
      </c>
      <c r="C408" s="27" t="s">
        <v>162</v>
      </c>
      <c r="D408" s="28" t="s">
        <v>50</v>
      </c>
      <c r="E408" s="29">
        <v>1020010002</v>
      </c>
      <c r="F408" s="27">
        <v>123</v>
      </c>
      <c r="G408" s="27">
        <v>296</v>
      </c>
      <c r="H408" s="52"/>
      <c r="I408" s="66">
        <v>140000</v>
      </c>
      <c r="J408" s="66">
        <f t="shared" si="159"/>
        <v>0</v>
      </c>
      <c r="K408" s="66">
        <f t="shared" si="159"/>
        <v>0</v>
      </c>
      <c r="L408" s="66">
        <f t="shared" si="159"/>
        <v>0</v>
      </c>
      <c r="M408" s="66">
        <f t="shared" si="159"/>
        <v>0</v>
      </c>
      <c r="N408" s="66">
        <f t="shared" si="159"/>
        <v>140000</v>
      </c>
    </row>
    <row r="409" spans="1:14" ht="28.9" customHeight="1">
      <c r="A409" s="31" t="s">
        <v>303</v>
      </c>
      <c r="B409" s="2">
        <v>802</v>
      </c>
      <c r="C409" s="27" t="s">
        <v>162</v>
      </c>
      <c r="D409" s="28" t="s">
        <v>50</v>
      </c>
      <c r="E409" s="29">
        <v>1020010002</v>
      </c>
      <c r="F409" s="27">
        <v>123</v>
      </c>
      <c r="G409" s="27">
        <v>296</v>
      </c>
      <c r="H409" s="53">
        <v>1150</v>
      </c>
      <c r="I409" s="66">
        <v>140000</v>
      </c>
      <c r="J409" s="66"/>
      <c r="K409" s="66"/>
      <c r="L409" s="66"/>
      <c r="M409" s="66"/>
      <c r="N409" s="66">
        <f>I409+J409+K409+L409+M409</f>
        <v>140000</v>
      </c>
    </row>
    <row r="410" spans="1:14" ht="43.35" customHeight="1">
      <c r="A410" s="10" t="s">
        <v>35</v>
      </c>
      <c r="B410" s="2">
        <v>802</v>
      </c>
      <c r="C410" s="6" t="s">
        <v>162</v>
      </c>
      <c r="D410" s="22" t="s">
        <v>50</v>
      </c>
      <c r="E410" s="19">
        <v>1020010002</v>
      </c>
      <c r="F410" s="6" t="s">
        <v>36</v>
      </c>
      <c r="G410" s="6" t="s">
        <v>0</v>
      </c>
      <c r="H410" s="51" t="s">
        <v>0</v>
      </c>
      <c r="I410" s="63">
        <v>3626105</v>
      </c>
      <c r="J410" s="63">
        <f>J412</f>
        <v>0</v>
      </c>
      <c r="K410" s="63">
        <f>K412+K411</f>
        <v>0</v>
      </c>
      <c r="L410" s="63">
        <f t="shared" ref="L410:N410" si="160">L412+L411</f>
        <v>0</v>
      </c>
      <c r="M410" s="63">
        <f t="shared" si="160"/>
        <v>0</v>
      </c>
      <c r="N410" s="63">
        <f t="shared" si="160"/>
        <v>3626105</v>
      </c>
    </row>
    <row r="411" spans="1:14" ht="25.5" customHeight="1">
      <c r="A411" s="34" t="s">
        <v>82</v>
      </c>
      <c r="B411" s="2">
        <v>802</v>
      </c>
      <c r="C411" s="13" t="s">
        <v>162</v>
      </c>
      <c r="D411" s="28" t="s">
        <v>50</v>
      </c>
      <c r="E411" s="80">
        <v>1020010002</v>
      </c>
      <c r="F411" s="13">
        <v>242</v>
      </c>
      <c r="G411" s="7">
        <v>340</v>
      </c>
      <c r="H411" s="49">
        <v>1123</v>
      </c>
      <c r="I411" s="63">
        <v>5670</v>
      </c>
      <c r="J411" s="63"/>
      <c r="K411" s="63"/>
      <c r="L411" s="63"/>
      <c r="M411" s="66"/>
      <c r="N411" s="66">
        <f>I411+K411+L411+M411</f>
        <v>5670</v>
      </c>
    </row>
    <row r="412" spans="1:14" ht="43.35" customHeight="1">
      <c r="A412" s="10" t="s">
        <v>37</v>
      </c>
      <c r="B412" s="2">
        <v>802</v>
      </c>
      <c r="C412" s="6" t="s">
        <v>162</v>
      </c>
      <c r="D412" s="28" t="s">
        <v>50</v>
      </c>
      <c r="E412" s="19">
        <v>1020010002</v>
      </c>
      <c r="F412" s="6" t="s">
        <v>38</v>
      </c>
      <c r="G412" s="6" t="s">
        <v>0</v>
      </c>
      <c r="H412" s="51" t="s">
        <v>0</v>
      </c>
      <c r="I412" s="63">
        <v>3620435</v>
      </c>
      <c r="J412" s="63">
        <f t="shared" ref="J412:M412" si="161">J413</f>
        <v>0</v>
      </c>
      <c r="K412" s="63">
        <f t="shared" si="161"/>
        <v>0</v>
      </c>
      <c r="L412" s="63">
        <f t="shared" si="161"/>
        <v>0</v>
      </c>
      <c r="M412" s="63">
        <f t="shared" si="161"/>
        <v>0</v>
      </c>
      <c r="N412" s="63">
        <f t="shared" si="157"/>
        <v>3620435</v>
      </c>
    </row>
    <row r="413" spans="1:14" ht="43.35" customHeight="1">
      <c r="A413" s="5" t="s">
        <v>39</v>
      </c>
      <c r="B413" s="2">
        <v>802</v>
      </c>
      <c r="C413" s="6" t="s">
        <v>162</v>
      </c>
      <c r="D413" s="22" t="s">
        <v>50</v>
      </c>
      <c r="E413" s="19">
        <v>1020010002</v>
      </c>
      <c r="F413" s="6" t="s">
        <v>40</v>
      </c>
      <c r="G413" s="6" t="s">
        <v>0</v>
      </c>
      <c r="H413" s="51" t="s">
        <v>0</v>
      </c>
      <c r="I413" s="63">
        <v>3620435</v>
      </c>
      <c r="J413" s="63">
        <f t="shared" ref="J413:M413" si="162">J414+J416+J419+J421</f>
        <v>0</v>
      </c>
      <c r="K413" s="63">
        <f t="shared" si="162"/>
        <v>0</v>
      </c>
      <c r="L413" s="63">
        <f t="shared" si="162"/>
        <v>0</v>
      </c>
      <c r="M413" s="63">
        <f t="shared" si="162"/>
        <v>0</v>
      </c>
      <c r="N413" s="63">
        <f>N414+N416+N419+N421</f>
        <v>3620435</v>
      </c>
    </row>
    <row r="414" spans="1:14" ht="14.45" customHeight="1">
      <c r="A414" s="7" t="s">
        <v>84</v>
      </c>
      <c r="B414" s="2">
        <v>802</v>
      </c>
      <c r="C414" s="13" t="s">
        <v>162</v>
      </c>
      <c r="D414" s="28" t="s">
        <v>50</v>
      </c>
      <c r="E414" s="80">
        <v>1020010002</v>
      </c>
      <c r="F414" s="13" t="s">
        <v>40</v>
      </c>
      <c r="G414" s="7" t="s">
        <v>85</v>
      </c>
      <c r="H414" s="49" t="s">
        <v>0</v>
      </c>
      <c r="I414" s="65">
        <v>196600</v>
      </c>
      <c r="J414" s="65">
        <f t="shared" ref="J414:M414" si="163">J415</f>
        <v>0</v>
      </c>
      <c r="K414" s="65">
        <f t="shared" si="163"/>
        <v>0</v>
      </c>
      <c r="L414" s="65">
        <f t="shared" si="163"/>
        <v>0</v>
      </c>
      <c r="M414" s="65">
        <f t="shared" si="163"/>
        <v>0</v>
      </c>
      <c r="N414" s="65">
        <f>N415</f>
        <v>196600</v>
      </c>
    </row>
    <row r="415" spans="1:14" ht="56.25" customHeight="1">
      <c r="A415" s="7" t="s">
        <v>86</v>
      </c>
      <c r="B415" s="2">
        <v>802</v>
      </c>
      <c r="C415" s="13" t="s">
        <v>162</v>
      </c>
      <c r="D415" s="28" t="s">
        <v>50</v>
      </c>
      <c r="E415" s="80">
        <v>1020010002</v>
      </c>
      <c r="F415" s="13" t="s">
        <v>40</v>
      </c>
      <c r="G415" s="7" t="s">
        <v>85</v>
      </c>
      <c r="H415" s="49" t="s">
        <v>87</v>
      </c>
      <c r="I415" s="65">
        <v>196600</v>
      </c>
      <c r="J415" s="65"/>
      <c r="K415" s="65"/>
      <c r="L415" s="65"/>
      <c r="M415" s="65"/>
      <c r="N415" s="65">
        <f>I415+J415+K415+L415+M415</f>
        <v>196600</v>
      </c>
    </row>
    <row r="416" spans="1:14" ht="14.45" customHeight="1">
      <c r="A416" s="7" t="s">
        <v>54</v>
      </c>
      <c r="B416" s="2">
        <v>802</v>
      </c>
      <c r="C416" s="13" t="s">
        <v>162</v>
      </c>
      <c r="D416" s="28" t="s">
        <v>50</v>
      </c>
      <c r="E416" s="80">
        <v>1020010002</v>
      </c>
      <c r="F416" s="13" t="s">
        <v>40</v>
      </c>
      <c r="G416" s="7" t="s">
        <v>55</v>
      </c>
      <c r="H416" s="49" t="s">
        <v>0</v>
      </c>
      <c r="I416" s="65">
        <v>938425</v>
      </c>
      <c r="J416" s="65">
        <f t="shared" ref="J416:M416" si="164">J417+J418</f>
        <v>0</v>
      </c>
      <c r="K416" s="65">
        <f t="shared" si="164"/>
        <v>0</v>
      </c>
      <c r="L416" s="65">
        <f t="shared" si="164"/>
        <v>0</v>
      </c>
      <c r="M416" s="65">
        <f t="shared" si="164"/>
        <v>0</v>
      </c>
      <c r="N416" s="65">
        <f>N417+N418</f>
        <v>938425</v>
      </c>
    </row>
    <row r="417" spans="1:14" ht="28.9" hidden="1" customHeight="1">
      <c r="A417" s="7" t="s">
        <v>102</v>
      </c>
      <c r="B417" s="2">
        <v>802</v>
      </c>
      <c r="C417" s="13" t="s">
        <v>162</v>
      </c>
      <c r="D417" s="28" t="s">
        <v>50</v>
      </c>
      <c r="E417" s="80" t="s">
        <v>215</v>
      </c>
      <c r="F417" s="13" t="s">
        <v>40</v>
      </c>
      <c r="G417" s="7" t="s">
        <v>55</v>
      </c>
      <c r="H417" s="49" t="s">
        <v>103</v>
      </c>
      <c r="I417" s="65">
        <v>0</v>
      </c>
      <c r="J417" s="65"/>
      <c r="K417" s="65"/>
      <c r="L417" s="65"/>
      <c r="M417" s="65">
        <v>0</v>
      </c>
      <c r="N417" s="65">
        <v>0</v>
      </c>
    </row>
    <row r="418" spans="1:14" ht="38.25" customHeight="1">
      <c r="A418" s="7" t="s">
        <v>104</v>
      </c>
      <c r="B418" s="2">
        <v>802</v>
      </c>
      <c r="C418" s="13" t="s">
        <v>162</v>
      </c>
      <c r="D418" s="28" t="s">
        <v>50</v>
      </c>
      <c r="E418" s="80">
        <v>1020010002</v>
      </c>
      <c r="F418" s="13" t="s">
        <v>40</v>
      </c>
      <c r="G418" s="7" t="s">
        <v>55</v>
      </c>
      <c r="H418" s="49" t="s">
        <v>105</v>
      </c>
      <c r="I418" s="72">
        <v>938425</v>
      </c>
      <c r="J418" s="72"/>
      <c r="K418" s="72"/>
      <c r="L418" s="72"/>
      <c r="M418" s="72"/>
      <c r="N418" s="72">
        <f>I418+J418+K418+L418+M418</f>
        <v>938425</v>
      </c>
    </row>
    <row r="419" spans="1:14" ht="14.45" customHeight="1">
      <c r="A419" s="7" t="s">
        <v>41</v>
      </c>
      <c r="B419" s="2">
        <v>802</v>
      </c>
      <c r="C419" s="13" t="s">
        <v>162</v>
      </c>
      <c r="D419" s="28" t="s">
        <v>50</v>
      </c>
      <c r="E419" s="80">
        <v>1020010002</v>
      </c>
      <c r="F419" s="13" t="s">
        <v>40</v>
      </c>
      <c r="G419" s="13">
        <v>296</v>
      </c>
      <c r="H419" s="49" t="s">
        <v>0</v>
      </c>
      <c r="I419" s="72">
        <v>2261090.67</v>
      </c>
      <c r="J419" s="72">
        <f t="shared" ref="J419:M419" si="165">J420</f>
        <v>0</v>
      </c>
      <c r="K419" s="72">
        <f t="shared" si="165"/>
        <v>0</v>
      </c>
      <c r="L419" s="72">
        <f t="shared" si="165"/>
        <v>0</v>
      </c>
      <c r="M419" s="72">
        <f t="shared" si="165"/>
        <v>0</v>
      </c>
      <c r="N419" s="72">
        <f>N420</f>
        <v>2261090.67</v>
      </c>
    </row>
    <row r="420" spans="1:14" ht="40.5" customHeight="1">
      <c r="A420" s="7" t="s">
        <v>43</v>
      </c>
      <c r="B420" s="2">
        <v>802</v>
      </c>
      <c r="C420" s="13" t="s">
        <v>162</v>
      </c>
      <c r="D420" s="28" t="s">
        <v>50</v>
      </c>
      <c r="E420" s="13">
        <v>1020010002</v>
      </c>
      <c r="F420" s="13" t="s">
        <v>40</v>
      </c>
      <c r="G420" s="13">
        <v>296</v>
      </c>
      <c r="H420" s="49" t="s">
        <v>44</v>
      </c>
      <c r="I420" s="65">
        <v>2261090.67</v>
      </c>
      <c r="J420" s="65"/>
      <c r="K420" s="65"/>
      <c r="L420" s="65"/>
      <c r="M420" s="65"/>
      <c r="N420" s="65">
        <f>I420+J420+K420+L420+M420</f>
        <v>2261090.67</v>
      </c>
    </row>
    <row r="421" spans="1:14" ht="23.25" customHeight="1">
      <c r="A421" s="34" t="s">
        <v>289</v>
      </c>
      <c r="B421" s="2">
        <v>802</v>
      </c>
      <c r="C421" s="13" t="s">
        <v>162</v>
      </c>
      <c r="D421" s="28" t="s">
        <v>50</v>
      </c>
      <c r="E421" s="80">
        <v>1020010002</v>
      </c>
      <c r="F421" s="13" t="s">
        <v>40</v>
      </c>
      <c r="G421" s="69">
        <v>340</v>
      </c>
      <c r="H421" s="70"/>
      <c r="I421" s="72">
        <v>224319.33000000002</v>
      </c>
      <c r="J421" s="72">
        <f t="shared" ref="J421" si="166">J422+J424</f>
        <v>0</v>
      </c>
      <c r="K421" s="72">
        <f>K422+K424+K423</f>
        <v>0</v>
      </c>
      <c r="L421" s="72">
        <f t="shared" ref="L421:N421" si="167">L422+L424+L423</f>
        <v>0</v>
      </c>
      <c r="M421" s="72">
        <f t="shared" si="167"/>
        <v>0</v>
      </c>
      <c r="N421" s="72">
        <f t="shared" si="167"/>
        <v>224319.33000000002</v>
      </c>
    </row>
    <row r="422" spans="1:14" ht="23.25" customHeight="1">
      <c r="A422" s="34" t="s">
        <v>82</v>
      </c>
      <c r="B422" s="2">
        <v>802</v>
      </c>
      <c r="C422" s="13" t="s">
        <v>162</v>
      </c>
      <c r="D422" s="28" t="s">
        <v>50</v>
      </c>
      <c r="E422" s="80">
        <v>1020010002</v>
      </c>
      <c r="F422" s="13" t="s">
        <v>40</v>
      </c>
      <c r="G422" s="69">
        <v>340</v>
      </c>
      <c r="H422" s="70">
        <v>1117</v>
      </c>
      <c r="I422" s="72">
        <v>53733.33</v>
      </c>
      <c r="J422" s="72"/>
      <c r="K422" s="72"/>
      <c r="L422" s="72"/>
      <c r="M422" s="72"/>
      <c r="N422" s="72">
        <f>I422+J422+K422+L422+M422</f>
        <v>53733.33</v>
      </c>
    </row>
    <row r="423" spans="1:14" ht="23.25" customHeight="1">
      <c r="A423" s="34" t="s">
        <v>47</v>
      </c>
      <c r="B423" s="2">
        <v>802</v>
      </c>
      <c r="C423" s="13" t="s">
        <v>162</v>
      </c>
      <c r="D423" s="28" t="s">
        <v>50</v>
      </c>
      <c r="E423" s="80">
        <v>1020010002</v>
      </c>
      <c r="F423" s="13" t="s">
        <v>40</v>
      </c>
      <c r="G423" s="69">
        <v>340</v>
      </c>
      <c r="H423" s="70">
        <v>1120</v>
      </c>
      <c r="I423" s="72">
        <v>23600</v>
      </c>
      <c r="J423" s="72"/>
      <c r="K423" s="72"/>
      <c r="L423" s="72"/>
      <c r="M423" s="72"/>
      <c r="N423" s="72">
        <f>I423+J423+K423+L423+M423</f>
        <v>23600</v>
      </c>
    </row>
    <row r="424" spans="1:14" ht="23.25" customHeight="1">
      <c r="A424" s="34" t="s">
        <v>82</v>
      </c>
      <c r="B424" s="2">
        <v>802</v>
      </c>
      <c r="C424" s="13" t="s">
        <v>162</v>
      </c>
      <c r="D424" s="28" t="s">
        <v>50</v>
      </c>
      <c r="E424" s="80">
        <v>1020010002</v>
      </c>
      <c r="F424" s="13" t="s">
        <v>40</v>
      </c>
      <c r="G424" s="69">
        <v>340</v>
      </c>
      <c r="H424" s="70">
        <v>1123</v>
      </c>
      <c r="I424" s="72">
        <v>146986</v>
      </c>
      <c r="J424" s="72"/>
      <c r="K424" s="72"/>
      <c r="L424" s="72"/>
      <c r="M424" s="72"/>
      <c r="N424" s="72">
        <f>I424+J424+K424+L424+M424</f>
        <v>146986</v>
      </c>
    </row>
    <row r="425" spans="1:14" ht="13.5" customHeight="1">
      <c r="A425" s="34" t="s">
        <v>106</v>
      </c>
      <c r="B425" s="2">
        <v>802</v>
      </c>
      <c r="C425" s="27" t="s">
        <v>162</v>
      </c>
      <c r="D425" s="28" t="s">
        <v>50</v>
      </c>
      <c r="E425" s="29">
        <v>1020010002</v>
      </c>
      <c r="F425" s="27">
        <v>360</v>
      </c>
      <c r="G425" s="27">
        <v>296</v>
      </c>
      <c r="H425" s="58" t="s">
        <v>107</v>
      </c>
      <c r="I425" s="66">
        <v>636320</v>
      </c>
      <c r="J425" s="66"/>
      <c r="K425" s="66"/>
      <c r="L425" s="66"/>
      <c r="M425" s="66"/>
      <c r="N425" s="66">
        <f>I425+J425+K425+L425+M425</f>
        <v>636320</v>
      </c>
    </row>
    <row r="426" spans="1:14" ht="14.45" customHeight="1">
      <c r="A426" s="15" t="s">
        <v>216</v>
      </c>
      <c r="B426" s="75">
        <v>802</v>
      </c>
      <c r="C426" s="16" t="s">
        <v>217</v>
      </c>
      <c r="D426" s="16" t="s">
        <v>0</v>
      </c>
      <c r="E426" s="16" t="s">
        <v>0</v>
      </c>
      <c r="F426" s="16" t="s">
        <v>0</v>
      </c>
      <c r="G426" s="16" t="s">
        <v>0</v>
      </c>
      <c r="H426" s="50" t="s">
        <v>0</v>
      </c>
      <c r="I426" s="62">
        <v>8008448.1799999997</v>
      </c>
      <c r="J426" s="62">
        <f>J427+J465+J471+J472</f>
        <v>0</v>
      </c>
      <c r="K426" s="62">
        <f>K427+K465+K471+K472</f>
        <v>0</v>
      </c>
      <c r="L426" s="62">
        <f>L427+L465+L471+L472</f>
        <v>0</v>
      </c>
      <c r="M426" s="62">
        <f>M427+M465+M471+M472</f>
        <v>0</v>
      </c>
      <c r="N426" s="62">
        <f>N427+N465+N471+N472</f>
        <v>8008448.1799999997</v>
      </c>
    </row>
    <row r="427" spans="1:14" ht="14.45" customHeight="1">
      <c r="A427" s="8" t="s">
        <v>218</v>
      </c>
      <c r="B427" s="2">
        <v>802</v>
      </c>
      <c r="C427" s="6" t="s">
        <v>217</v>
      </c>
      <c r="D427" s="6" t="s">
        <v>32</v>
      </c>
      <c r="E427" s="6" t="s">
        <v>0</v>
      </c>
      <c r="F427" s="6" t="s">
        <v>0</v>
      </c>
      <c r="G427" s="6" t="s">
        <v>0</v>
      </c>
      <c r="H427" s="51" t="s">
        <v>0</v>
      </c>
      <c r="I427" s="63">
        <v>7661888.1799999997</v>
      </c>
      <c r="J427" s="63">
        <f>J428+J446+J457+J470</f>
        <v>0</v>
      </c>
      <c r="K427" s="63">
        <f t="shared" ref="K427:N427" si="168">K428+K446+K457+K470</f>
        <v>0</v>
      </c>
      <c r="L427" s="63">
        <f t="shared" si="168"/>
        <v>0</v>
      </c>
      <c r="M427" s="63">
        <f t="shared" si="168"/>
        <v>0</v>
      </c>
      <c r="N427" s="63">
        <f t="shared" si="168"/>
        <v>7661888.1799999997</v>
      </c>
    </row>
    <row r="428" spans="1:14" ht="43.35" customHeight="1">
      <c r="A428" s="10" t="s">
        <v>307</v>
      </c>
      <c r="B428" s="2">
        <v>802</v>
      </c>
      <c r="C428" s="6" t="s">
        <v>217</v>
      </c>
      <c r="D428" s="6" t="s">
        <v>32</v>
      </c>
      <c r="E428" s="6" t="s">
        <v>332</v>
      </c>
      <c r="F428" s="6" t="s">
        <v>0</v>
      </c>
      <c r="G428" s="6" t="s">
        <v>0</v>
      </c>
      <c r="H428" s="51" t="s">
        <v>0</v>
      </c>
      <c r="I428" s="63">
        <v>1577760</v>
      </c>
      <c r="J428" s="63">
        <f t="shared" ref="J428:N429" si="169">J429</f>
        <v>0</v>
      </c>
      <c r="K428" s="63">
        <f t="shared" si="169"/>
        <v>0</v>
      </c>
      <c r="L428" s="63">
        <f t="shared" si="169"/>
        <v>0</v>
      </c>
      <c r="M428" s="63">
        <f t="shared" si="169"/>
        <v>0</v>
      </c>
      <c r="N428" s="63">
        <f t="shared" si="169"/>
        <v>1577760</v>
      </c>
    </row>
    <row r="429" spans="1:14" ht="28.9" customHeight="1">
      <c r="A429" s="10" t="s">
        <v>219</v>
      </c>
      <c r="B429" s="2">
        <v>802</v>
      </c>
      <c r="C429" s="6" t="s">
        <v>217</v>
      </c>
      <c r="D429" s="6" t="s">
        <v>32</v>
      </c>
      <c r="E429" s="19">
        <v>1530071020</v>
      </c>
      <c r="F429" s="6" t="s">
        <v>0</v>
      </c>
      <c r="G429" s="6" t="s">
        <v>0</v>
      </c>
      <c r="H429" s="51" t="s">
        <v>0</v>
      </c>
      <c r="I429" s="63">
        <v>1577760</v>
      </c>
      <c r="J429" s="63">
        <f t="shared" si="169"/>
        <v>0</v>
      </c>
      <c r="K429" s="63">
        <f t="shared" si="169"/>
        <v>0</v>
      </c>
      <c r="L429" s="63">
        <f t="shared" si="169"/>
        <v>0</v>
      </c>
      <c r="M429" s="63">
        <f t="shared" si="169"/>
        <v>0</v>
      </c>
      <c r="N429" s="63">
        <f t="shared" si="169"/>
        <v>1577760</v>
      </c>
    </row>
    <row r="430" spans="1:14" ht="57.6" customHeight="1">
      <c r="A430" s="11" t="s">
        <v>220</v>
      </c>
      <c r="B430" s="2">
        <v>802</v>
      </c>
      <c r="C430" s="12" t="s">
        <v>217</v>
      </c>
      <c r="D430" s="12" t="s">
        <v>32</v>
      </c>
      <c r="E430" s="19">
        <v>1530071020</v>
      </c>
      <c r="F430" s="12" t="s">
        <v>0</v>
      </c>
      <c r="G430" s="12" t="s">
        <v>0</v>
      </c>
      <c r="H430" s="52" t="s">
        <v>0</v>
      </c>
      <c r="I430" s="64">
        <v>1577760</v>
      </c>
      <c r="J430" s="64">
        <f t="shared" ref="J430:M430" si="170">J431+J440</f>
        <v>0</v>
      </c>
      <c r="K430" s="64">
        <f t="shared" si="170"/>
        <v>0</v>
      </c>
      <c r="L430" s="64">
        <f t="shared" si="170"/>
        <v>0</v>
      </c>
      <c r="M430" s="64">
        <f t="shared" si="170"/>
        <v>0</v>
      </c>
      <c r="N430" s="64">
        <f>N431+N440</f>
        <v>1577760</v>
      </c>
    </row>
    <row r="431" spans="1:14" ht="43.35" customHeight="1">
      <c r="A431" s="10" t="s">
        <v>35</v>
      </c>
      <c r="B431" s="2">
        <v>802</v>
      </c>
      <c r="C431" s="6" t="s">
        <v>217</v>
      </c>
      <c r="D431" s="6" t="s">
        <v>32</v>
      </c>
      <c r="E431" s="19">
        <v>1530071020</v>
      </c>
      <c r="F431" s="6" t="s">
        <v>36</v>
      </c>
      <c r="G431" s="6" t="s">
        <v>0</v>
      </c>
      <c r="H431" s="51" t="s">
        <v>0</v>
      </c>
      <c r="I431" s="63">
        <v>221515</v>
      </c>
      <c r="J431" s="63">
        <f t="shared" ref="J431:N432" si="171">J432</f>
        <v>0</v>
      </c>
      <c r="K431" s="63">
        <f t="shared" si="171"/>
        <v>0</v>
      </c>
      <c r="L431" s="63">
        <f t="shared" si="171"/>
        <v>0</v>
      </c>
      <c r="M431" s="63">
        <f t="shared" si="171"/>
        <v>0</v>
      </c>
      <c r="N431" s="63">
        <f t="shared" si="171"/>
        <v>221515</v>
      </c>
    </row>
    <row r="432" spans="1:14" ht="43.35" customHeight="1">
      <c r="A432" s="10" t="s">
        <v>37</v>
      </c>
      <c r="B432" s="2">
        <v>802</v>
      </c>
      <c r="C432" s="6" t="s">
        <v>217</v>
      </c>
      <c r="D432" s="6" t="s">
        <v>32</v>
      </c>
      <c r="E432" s="19">
        <v>1530071020</v>
      </c>
      <c r="F432" s="6" t="s">
        <v>38</v>
      </c>
      <c r="G432" s="6" t="s">
        <v>0</v>
      </c>
      <c r="H432" s="51" t="s">
        <v>0</v>
      </c>
      <c r="I432" s="63">
        <v>221515</v>
      </c>
      <c r="J432" s="63">
        <f t="shared" si="171"/>
        <v>0</v>
      </c>
      <c r="K432" s="63">
        <f t="shared" si="171"/>
        <v>0</v>
      </c>
      <c r="L432" s="63">
        <f t="shared" si="171"/>
        <v>0</v>
      </c>
      <c r="M432" s="63">
        <f t="shared" si="171"/>
        <v>0</v>
      </c>
      <c r="N432" s="63">
        <f t="shared" si="171"/>
        <v>221515</v>
      </c>
    </row>
    <row r="433" spans="1:14" ht="43.35" customHeight="1">
      <c r="A433" s="5" t="s">
        <v>39</v>
      </c>
      <c r="B433" s="2">
        <v>802</v>
      </c>
      <c r="C433" s="6" t="s">
        <v>217</v>
      </c>
      <c r="D433" s="6" t="s">
        <v>32</v>
      </c>
      <c r="E433" s="19">
        <v>1530071020</v>
      </c>
      <c r="F433" s="6" t="s">
        <v>40</v>
      </c>
      <c r="G433" s="6" t="s">
        <v>0</v>
      </c>
      <c r="H433" s="51" t="s">
        <v>0</v>
      </c>
      <c r="I433" s="63">
        <v>221515</v>
      </c>
      <c r="J433" s="63">
        <f t="shared" ref="J433:M433" si="172">J434+J436</f>
        <v>0</v>
      </c>
      <c r="K433" s="63">
        <f t="shared" si="172"/>
        <v>0</v>
      </c>
      <c r="L433" s="63">
        <f t="shared" si="172"/>
        <v>0</v>
      </c>
      <c r="M433" s="63">
        <f t="shared" si="172"/>
        <v>0</v>
      </c>
      <c r="N433" s="63">
        <f>N434+N436</f>
        <v>221515</v>
      </c>
    </row>
    <row r="434" spans="1:14" ht="19.5" customHeight="1">
      <c r="A434" s="34" t="s">
        <v>84</v>
      </c>
      <c r="B434" s="2">
        <v>802</v>
      </c>
      <c r="C434" s="13" t="s">
        <v>217</v>
      </c>
      <c r="D434" s="13" t="s">
        <v>32</v>
      </c>
      <c r="E434" s="29">
        <v>1530071020</v>
      </c>
      <c r="F434" s="13" t="s">
        <v>40</v>
      </c>
      <c r="G434" s="13">
        <v>222</v>
      </c>
      <c r="H434" s="51"/>
      <c r="I434" s="66">
        <v>41378</v>
      </c>
      <c r="J434" s="66">
        <f t="shared" ref="J434:M434" si="173">J435</f>
        <v>0</v>
      </c>
      <c r="K434" s="66">
        <f t="shared" si="173"/>
        <v>0</v>
      </c>
      <c r="L434" s="66">
        <f t="shared" si="173"/>
        <v>0</v>
      </c>
      <c r="M434" s="66">
        <f t="shared" si="173"/>
        <v>0</v>
      </c>
      <c r="N434" s="66">
        <f>N435</f>
        <v>41378</v>
      </c>
    </row>
    <row r="435" spans="1:14" ht="18" customHeight="1">
      <c r="A435" s="34" t="s">
        <v>294</v>
      </c>
      <c r="B435" s="2">
        <v>802</v>
      </c>
      <c r="C435" s="13" t="s">
        <v>217</v>
      </c>
      <c r="D435" s="13" t="s">
        <v>32</v>
      </c>
      <c r="E435" s="29">
        <v>1530071020</v>
      </c>
      <c r="F435" s="13" t="s">
        <v>40</v>
      </c>
      <c r="G435" s="13">
        <v>222</v>
      </c>
      <c r="H435" s="53">
        <v>1125</v>
      </c>
      <c r="I435" s="66">
        <v>41378</v>
      </c>
      <c r="J435" s="66"/>
      <c r="K435" s="66"/>
      <c r="L435" s="66"/>
      <c r="M435" s="66"/>
      <c r="N435" s="66">
        <f>I435+J435+K435+L435+M435</f>
        <v>41378</v>
      </c>
    </row>
    <row r="436" spans="1:14" ht="14.45" customHeight="1">
      <c r="A436" s="7" t="s">
        <v>41</v>
      </c>
      <c r="B436" s="2">
        <v>802</v>
      </c>
      <c r="C436" s="13" t="s">
        <v>217</v>
      </c>
      <c r="D436" s="13" t="s">
        <v>32</v>
      </c>
      <c r="E436" s="29">
        <v>1530071020</v>
      </c>
      <c r="F436" s="13" t="s">
        <v>40</v>
      </c>
      <c r="G436" s="13">
        <v>296</v>
      </c>
      <c r="H436" s="49" t="s">
        <v>0</v>
      </c>
      <c r="I436" s="65">
        <v>180137</v>
      </c>
      <c r="J436" s="65">
        <f t="shared" ref="J436:M436" si="174">J437</f>
        <v>0</v>
      </c>
      <c r="K436" s="65">
        <f t="shared" si="174"/>
        <v>0</v>
      </c>
      <c r="L436" s="65">
        <f t="shared" si="174"/>
        <v>0</v>
      </c>
      <c r="M436" s="65">
        <f t="shared" si="174"/>
        <v>0</v>
      </c>
      <c r="N436" s="65">
        <f>N437</f>
        <v>180137</v>
      </c>
    </row>
    <row r="437" spans="1:14" ht="57.6" customHeight="1">
      <c r="A437" s="7" t="s">
        <v>43</v>
      </c>
      <c r="B437" s="2">
        <v>802</v>
      </c>
      <c r="C437" s="13" t="s">
        <v>217</v>
      </c>
      <c r="D437" s="13" t="s">
        <v>32</v>
      </c>
      <c r="E437" s="29">
        <v>1530071020</v>
      </c>
      <c r="F437" s="13" t="s">
        <v>40</v>
      </c>
      <c r="G437" s="13">
        <v>296</v>
      </c>
      <c r="H437" s="49" t="s">
        <v>44</v>
      </c>
      <c r="I437" s="65">
        <v>180137</v>
      </c>
      <c r="J437" s="65"/>
      <c r="K437" s="65"/>
      <c r="L437" s="65"/>
      <c r="M437" s="65"/>
      <c r="N437" s="65">
        <f>I437+J437+K437+L437+M437</f>
        <v>180137</v>
      </c>
    </row>
    <row r="438" spans="1:14" ht="14.45" hidden="1" customHeight="1">
      <c r="A438" s="7" t="s">
        <v>45</v>
      </c>
      <c r="B438" s="2">
        <v>802</v>
      </c>
      <c r="C438" s="13" t="s">
        <v>217</v>
      </c>
      <c r="D438" s="13" t="s">
        <v>32</v>
      </c>
      <c r="E438" s="29" t="s">
        <v>305</v>
      </c>
      <c r="F438" s="13" t="s">
        <v>40</v>
      </c>
      <c r="G438" s="7" t="s">
        <v>46</v>
      </c>
      <c r="H438" s="49" t="s">
        <v>0</v>
      </c>
      <c r="I438" s="65">
        <v>0</v>
      </c>
      <c r="J438" s="65"/>
      <c r="K438" s="65"/>
      <c r="L438" s="65"/>
      <c r="M438" s="65">
        <f>M439</f>
        <v>0</v>
      </c>
      <c r="N438" s="65">
        <f>N439</f>
        <v>0</v>
      </c>
    </row>
    <row r="439" spans="1:14" ht="28.9" hidden="1" customHeight="1">
      <c r="A439" s="7" t="s">
        <v>82</v>
      </c>
      <c r="B439" s="2">
        <v>802</v>
      </c>
      <c r="C439" s="13" t="s">
        <v>217</v>
      </c>
      <c r="D439" s="13" t="s">
        <v>32</v>
      </c>
      <c r="E439" s="29" t="s">
        <v>305</v>
      </c>
      <c r="F439" s="13" t="s">
        <v>40</v>
      </c>
      <c r="G439" s="7" t="s">
        <v>46</v>
      </c>
      <c r="H439" s="49" t="s">
        <v>83</v>
      </c>
      <c r="I439" s="65">
        <v>0</v>
      </c>
      <c r="J439" s="65"/>
      <c r="K439" s="65"/>
      <c r="L439" s="65"/>
      <c r="M439" s="65">
        <v>0</v>
      </c>
      <c r="N439" s="65">
        <v>0</v>
      </c>
    </row>
    <row r="440" spans="1:14" ht="28.9" customHeight="1">
      <c r="A440" s="10" t="s">
        <v>110</v>
      </c>
      <c r="B440" s="2">
        <v>802</v>
      </c>
      <c r="C440" s="6" t="s">
        <v>217</v>
      </c>
      <c r="D440" s="6" t="s">
        <v>32</v>
      </c>
      <c r="E440" s="29">
        <v>1530071020</v>
      </c>
      <c r="F440" s="6" t="s">
        <v>111</v>
      </c>
      <c r="G440" s="6" t="s">
        <v>0</v>
      </c>
      <c r="H440" s="51" t="s">
        <v>0</v>
      </c>
      <c r="I440" s="63">
        <v>1356245</v>
      </c>
      <c r="J440" s="63">
        <f t="shared" ref="J440:N442" si="175">J441</f>
        <v>0</v>
      </c>
      <c r="K440" s="63">
        <f t="shared" si="175"/>
        <v>0</v>
      </c>
      <c r="L440" s="63">
        <f t="shared" si="175"/>
        <v>0</v>
      </c>
      <c r="M440" s="63">
        <f t="shared" si="175"/>
        <v>0</v>
      </c>
      <c r="N440" s="63">
        <f t="shared" si="175"/>
        <v>1356245</v>
      </c>
    </row>
    <row r="441" spans="1:14" ht="43.35" customHeight="1">
      <c r="A441" s="10" t="s">
        <v>112</v>
      </c>
      <c r="B441" s="2">
        <v>802</v>
      </c>
      <c r="C441" s="6" t="s">
        <v>217</v>
      </c>
      <c r="D441" s="6" t="s">
        <v>32</v>
      </c>
      <c r="E441" s="29">
        <v>1530071020</v>
      </c>
      <c r="F441" s="6">
        <v>300</v>
      </c>
      <c r="G441" s="6" t="s">
        <v>0</v>
      </c>
      <c r="H441" s="51" t="s">
        <v>0</v>
      </c>
      <c r="I441" s="63">
        <v>1356245</v>
      </c>
      <c r="J441" s="63">
        <f t="shared" si="175"/>
        <v>0</v>
      </c>
      <c r="K441" s="63">
        <f t="shared" si="175"/>
        <v>0</v>
      </c>
      <c r="L441" s="63">
        <f t="shared" si="175"/>
        <v>0</v>
      </c>
      <c r="M441" s="63">
        <f t="shared" si="175"/>
        <v>0</v>
      </c>
      <c r="N441" s="63">
        <f t="shared" si="175"/>
        <v>1356245</v>
      </c>
    </row>
    <row r="442" spans="1:14" ht="43.35" customHeight="1">
      <c r="A442" s="5" t="s">
        <v>221</v>
      </c>
      <c r="B442" s="2">
        <v>802</v>
      </c>
      <c r="C442" s="6" t="s">
        <v>217</v>
      </c>
      <c r="D442" s="6" t="s">
        <v>32</v>
      </c>
      <c r="E442" s="29">
        <v>1530071020</v>
      </c>
      <c r="F442" s="6" t="s">
        <v>222</v>
      </c>
      <c r="G442" s="6" t="s">
        <v>0</v>
      </c>
      <c r="H442" s="51" t="s">
        <v>0</v>
      </c>
      <c r="I442" s="63">
        <v>1356245</v>
      </c>
      <c r="J442" s="63">
        <f t="shared" si="175"/>
        <v>0</v>
      </c>
      <c r="K442" s="63">
        <f t="shared" si="175"/>
        <v>0</v>
      </c>
      <c r="L442" s="63">
        <f t="shared" si="175"/>
        <v>0</v>
      </c>
      <c r="M442" s="63">
        <f t="shared" si="175"/>
        <v>0</v>
      </c>
      <c r="N442" s="63">
        <f t="shared" si="175"/>
        <v>1356245</v>
      </c>
    </row>
    <row r="443" spans="1:14" ht="14.45" customHeight="1">
      <c r="A443" s="7" t="s">
        <v>223</v>
      </c>
      <c r="B443" s="2">
        <v>802</v>
      </c>
      <c r="C443" s="13" t="s">
        <v>217</v>
      </c>
      <c r="D443" s="13" t="s">
        <v>32</v>
      </c>
      <c r="E443" s="29">
        <v>1530071020</v>
      </c>
      <c r="F443" s="13" t="s">
        <v>222</v>
      </c>
      <c r="G443" s="7" t="s">
        <v>224</v>
      </c>
      <c r="H443" s="49" t="s">
        <v>0</v>
      </c>
      <c r="I443" s="65">
        <v>1356245</v>
      </c>
      <c r="J443" s="65">
        <f t="shared" ref="J443:M443" si="176">J444+J445</f>
        <v>0</v>
      </c>
      <c r="K443" s="65">
        <f t="shared" si="176"/>
        <v>0</v>
      </c>
      <c r="L443" s="65">
        <f t="shared" si="176"/>
        <v>0</v>
      </c>
      <c r="M443" s="65">
        <f t="shared" si="176"/>
        <v>0</v>
      </c>
      <c r="N443" s="65">
        <f>N444+N445</f>
        <v>1356245</v>
      </c>
    </row>
    <row r="444" spans="1:14" ht="14.45" customHeight="1">
      <c r="A444" s="7"/>
      <c r="B444" s="2">
        <v>802</v>
      </c>
      <c r="C444" s="13" t="s">
        <v>217</v>
      </c>
      <c r="D444" s="13" t="s">
        <v>32</v>
      </c>
      <c r="E444" s="29">
        <v>1530071020</v>
      </c>
      <c r="F444" s="13" t="s">
        <v>222</v>
      </c>
      <c r="G444" s="7" t="s">
        <v>224</v>
      </c>
      <c r="H444" s="54">
        <v>1141</v>
      </c>
      <c r="I444" s="65">
        <v>73760</v>
      </c>
      <c r="J444" s="65"/>
      <c r="K444" s="65"/>
      <c r="L444" s="65"/>
      <c r="M444" s="65"/>
      <c r="N444" s="65">
        <f>I444+J444+K444+L444+M444</f>
        <v>73760</v>
      </c>
    </row>
    <row r="445" spans="1:14" ht="45" customHeight="1">
      <c r="A445" s="7" t="s">
        <v>225</v>
      </c>
      <c r="B445" s="2">
        <v>802</v>
      </c>
      <c r="C445" s="13" t="s">
        <v>217</v>
      </c>
      <c r="D445" s="13" t="s">
        <v>32</v>
      </c>
      <c r="E445" s="29">
        <v>1530071020</v>
      </c>
      <c r="F445" s="13" t="s">
        <v>222</v>
      </c>
      <c r="G445" s="7" t="s">
        <v>224</v>
      </c>
      <c r="H445" s="49" t="s">
        <v>226</v>
      </c>
      <c r="I445" s="65">
        <v>1282485</v>
      </c>
      <c r="J445" s="65"/>
      <c r="K445" s="65"/>
      <c r="L445" s="65"/>
      <c r="M445" s="65"/>
      <c r="N445" s="65">
        <f>I445+J445+K445+L445+M445</f>
        <v>1282485</v>
      </c>
    </row>
    <row r="446" spans="1:14" ht="28.9" customHeight="1">
      <c r="A446" s="10" t="s">
        <v>306</v>
      </c>
      <c r="B446" s="2">
        <v>802</v>
      </c>
      <c r="C446" s="6" t="s">
        <v>217</v>
      </c>
      <c r="D446" s="6" t="s">
        <v>32</v>
      </c>
      <c r="E446" s="19" t="s">
        <v>333</v>
      </c>
      <c r="F446" s="6" t="s">
        <v>0</v>
      </c>
      <c r="G446" s="6" t="s">
        <v>0</v>
      </c>
      <c r="H446" s="51" t="s">
        <v>0</v>
      </c>
      <c r="I446" s="63">
        <v>5284128.18</v>
      </c>
      <c r="J446" s="63">
        <f>J447+J453</f>
        <v>0</v>
      </c>
      <c r="K446" s="63">
        <f t="shared" ref="K446:N446" si="177">K447+K453</f>
        <v>0</v>
      </c>
      <c r="L446" s="63">
        <f t="shared" si="177"/>
        <v>0</v>
      </c>
      <c r="M446" s="63">
        <f t="shared" si="177"/>
        <v>0</v>
      </c>
      <c r="N446" s="63">
        <f t="shared" si="177"/>
        <v>5284128.18</v>
      </c>
    </row>
    <row r="447" spans="1:14" ht="14.45" customHeight="1">
      <c r="A447" s="10" t="s">
        <v>227</v>
      </c>
      <c r="B447" s="2">
        <v>802</v>
      </c>
      <c r="C447" s="6" t="s">
        <v>217</v>
      </c>
      <c r="D447" s="6" t="s">
        <v>32</v>
      </c>
      <c r="E447" s="19" t="s">
        <v>334</v>
      </c>
      <c r="F447" s="6" t="s">
        <v>0</v>
      </c>
      <c r="G447" s="6" t="s">
        <v>0</v>
      </c>
      <c r="H447" s="51" t="s">
        <v>0</v>
      </c>
      <c r="I447" s="63">
        <v>1000000</v>
      </c>
      <c r="J447" s="63">
        <f t="shared" ref="J447:N451" si="178">J448</f>
        <v>0</v>
      </c>
      <c r="K447" s="63">
        <f t="shared" si="178"/>
        <v>0</v>
      </c>
      <c r="L447" s="63">
        <f t="shared" si="178"/>
        <v>0</v>
      </c>
      <c r="M447" s="63">
        <f t="shared" si="178"/>
        <v>0</v>
      </c>
      <c r="N447" s="63">
        <f t="shared" si="178"/>
        <v>1000000</v>
      </c>
    </row>
    <row r="448" spans="1:14" ht="72.599999999999994" customHeight="1">
      <c r="A448" s="11" t="s">
        <v>308</v>
      </c>
      <c r="B448" s="2">
        <v>802</v>
      </c>
      <c r="C448" s="12" t="s">
        <v>217</v>
      </c>
      <c r="D448" s="12" t="s">
        <v>32</v>
      </c>
      <c r="E448" s="19" t="s">
        <v>334</v>
      </c>
      <c r="F448" s="12" t="s">
        <v>0</v>
      </c>
      <c r="G448" s="12" t="s">
        <v>0</v>
      </c>
      <c r="H448" s="52" t="s">
        <v>0</v>
      </c>
      <c r="I448" s="64">
        <v>1000000</v>
      </c>
      <c r="J448" s="64">
        <f t="shared" si="178"/>
        <v>0</v>
      </c>
      <c r="K448" s="64">
        <f t="shared" si="178"/>
        <v>0</v>
      </c>
      <c r="L448" s="64">
        <f t="shared" si="178"/>
        <v>0</v>
      </c>
      <c r="M448" s="64">
        <f t="shared" si="178"/>
        <v>0</v>
      </c>
      <c r="N448" s="64">
        <f t="shared" si="178"/>
        <v>1000000</v>
      </c>
    </row>
    <row r="449" spans="1:14" ht="28.9" customHeight="1">
      <c r="A449" s="10" t="s">
        <v>110</v>
      </c>
      <c r="B449" s="2">
        <v>802</v>
      </c>
      <c r="C449" s="6" t="s">
        <v>217</v>
      </c>
      <c r="D449" s="6" t="s">
        <v>32</v>
      </c>
      <c r="E449" s="19" t="s">
        <v>334</v>
      </c>
      <c r="F449" s="6">
        <v>500</v>
      </c>
      <c r="G449" s="6" t="s">
        <v>0</v>
      </c>
      <c r="H449" s="51" t="s">
        <v>0</v>
      </c>
      <c r="I449" s="63">
        <v>1000000</v>
      </c>
      <c r="J449" s="63">
        <f t="shared" si="178"/>
        <v>0</v>
      </c>
      <c r="K449" s="63">
        <f t="shared" si="178"/>
        <v>0</v>
      </c>
      <c r="L449" s="63">
        <f t="shared" si="178"/>
        <v>0</v>
      </c>
      <c r="M449" s="63">
        <f t="shared" si="178"/>
        <v>0</v>
      </c>
      <c r="N449" s="63">
        <f t="shared" si="178"/>
        <v>1000000</v>
      </c>
    </row>
    <row r="450" spans="1:14" ht="43.35" customHeight="1">
      <c r="A450" s="10" t="s">
        <v>112</v>
      </c>
      <c r="B450" s="2">
        <v>802</v>
      </c>
      <c r="C450" s="6" t="s">
        <v>217</v>
      </c>
      <c r="D450" s="6" t="s">
        <v>32</v>
      </c>
      <c r="E450" s="19" t="s">
        <v>334</v>
      </c>
      <c r="F450" s="6">
        <v>540</v>
      </c>
      <c r="G450" s="6" t="s">
        <v>0</v>
      </c>
      <c r="H450" s="51" t="s">
        <v>0</v>
      </c>
      <c r="I450" s="63">
        <v>1000000</v>
      </c>
      <c r="J450" s="63">
        <f t="shared" si="178"/>
        <v>0</v>
      </c>
      <c r="K450" s="63">
        <f t="shared" si="178"/>
        <v>0</v>
      </c>
      <c r="L450" s="63">
        <f t="shared" si="178"/>
        <v>0</v>
      </c>
      <c r="M450" s="63">
        <f t="shared" si="178"/>
        <v>0</v>
      </c>
      <c r="N450" s="63">
        <f t="shared" si="178"/>
        <v>1000000</v>
      </c>
    </row>
    <row r="451" spans="1:14" ht="28.9" customHeight="1">
      <c r="A451" s="5" t="s">
        <v>228</v>
      </c>
      <c r="B451" s="2">
        <v>802</v>
      </c>
      <c r="C451" s="6" t="s">
        <v>217</v>
      </c>
      <c r="D451" s="6" t="s">
        <v>32</v>
      </c>
      <c r="E451" s="19" t="s">
        <v>334</v>
      </c>
      <c r="F451" s="6">
        <v>540</v>
      </c>
      <c r="G451" s="6" t="s">
        <v>0</v>
      </c>
      <c r="H451" s="51" t="s">
        <v>0</v>
      </c>
      <c r="I451" s="63">
        <v>1000000</v>
      </c>
      <c r="J451" s="63">
        <f t="shared" si="178"/>
        <v>0</v>
      </c>
      <c r="K451" s="63">
        <f t="shared" si="178"/>
        <v>0</v>
      </c>
      <c r="L451" s="63">
        <f t="shared" si="178"/>
        <v>0</v>
      </c>
      <c r="M451" s="63">
        <f t="shared" si="178"/>
        <v>0</v>
      </c>
      <c r="N451" s="63">
        <f>N452</f>
        <v>1000000</v>
      </c>
    </row>
    <row r="452" spans="1:14" ht="31.5" customHeight="1">
      <c r="A452" s="7" t="s">
        <v>345</v>
      </c>
      <c r="B452" s="2">
        <v>802</v>
      </c>
      <c r="C452" s="13" t="s">
        <v>217</v>
      </c>
      <c r="D452" s="13" t="s">
        <v>32</v>
      </c>
      <c r="E452" s="27" t="s">
        <v>334</v>
      </c>
      <c r="F452" s="13">
        <v>540</v>
      </c>
      <c r="G452" s="7">
        <v>251</v>
      </c>
      <c r="H452" s="49" t="s">
        <v>0</v>
      </c>
      <c r="I452" s="65">
        <v>1000000</v>
      </c>
      <c r="J452" s="65"/>
      <c r="K452" s="65"/>
      <c r="L452" s="65"/>
      <c r="M452" s="65"/>
      <c r="N452" s="65">
        <f>I452+J452+K452+L452+M452</f>
        <v>1000000</v>
      </c>
    </row>
    <row r="453" spans="1:14" ht="31.5" customHeight="1">
      <c r="A453" s="5" t="s">
        <v>366</v>
      </c>
      <c r="B453" s="2">
        <v>802</v>
      </c>
      <c r="C453" s="6">
        <v>10</v>
      </c>
      <c r="D453" s="6">
        <v>3</v>
      </c>
      <c r="E453" s="6"/>
      <c r="F453" s="6"/>
      <c r="G453" s="5"/>
      <c r="H453" s="57"/>
      <c r="I453" s="63">
        <v>4284128.18</v>
      </c>
      <c r="J453" s="63">
        <f t="shared" ref="J453:N453" si="179">J454+J455+J456</f>
        <v>0</v>
      </c>
      <c r="K453" s="63">
        <f t="shared" si="179"/>
        <v>0</v>
      </c>
      <c r="L453" s="63">
        <f t="shared" si="179"/>
        <v>0</v>
      </c>
      <c r="M453" s="63">
        <f t="shared" si="179"/>
        <v>0</v>
      </c>
      <c r="N453" s="63">
        <f t="shared" si="179"/>
        <v>4284128.18</v>
      </c>
    </row>
    <row r="454" spans="1:14" ht="13.5" hidden="1" customHeight="1">
      <c r="A454" s="7" t="s">
        <v>348</v>
      </c>
      <c r="B454" s="2">
        <v>802</v>
      </c>
      <c r="C454" s="13" t="s">
        <v>217</v>
      </c>
      <c r="D454" s="13" t="s">
        <v>32</v>
      </c>
      <c r="E454" s="27" t="s">
        <v>353</v>
      </c>
      <c r="F454" s="13">
        <v>244</v>
      </c>
      <c r="G454" s="13">
        <v>226</v>
      </c>
      <c r="H454" s="54">
        <v>1140</v>
      </c>
      <c r="I454" s="65">
        <v>0</v>
      </c>
      <c r="J454" s="65">
        <v>0</v>
      </c>
      <c r="K454" s="65"/>
      <c r="L454" s="65"/>
      <c r="M454" s="65"/>
      <c r="N454" s="65">
        <f t="shared" ref="N454:N456" si="180">I454+J454+K454+L454+M454</f>
        <v>0</v>
      </c>
    </row>
    <row r="455" spans="1:14" ht="14.45" customHeight="1">
      <c r="A455" s="34" t="s">
        <v>347</v>
      </c>
      <c r="B455" s="2">
        <v>802</v>
      </c>
      <c r="C455" s="13" t="s">
        <v>217</v>
      </c>
      <c r="D455" s="13" t="s">
        <v>32</v>
      </c>
      <c r="E455" s="27" t="s">
        <v>353</v>
      </c>
      <c r="F455" s="13">
        <v>853</v>
      </c>
      <c r="G455" s="13">
        <v>296</v>
      </c>
      <c r="H455" s="54">
        <v>1150</v>
      </c>
      <c r="I455" s="65">
        <v>4284128.18</v>
      </c>
      <c r="J455" s="65"/>
      <c r="K455" s="65"/>
      <c r="L455" s="65"/>
      <c r="M455" s="65"/>
      <c r="N455" s="65">
        <f t="shared" si="180"/>
        <v>4284128.18</v>
      </c>
    </row>
    <row r="456" spans="1:14" ht="14.45" hidden="1" customHeight="1">
      <c r="A456" s="34" t="s">
        <v>346</v>
      </c>
      <c r="B456" s="2">
        <v>802</v>
      </c>
      <c r="C456" s="13" t="s">
        <v>217</v>
      </c>
      <c r="D456" s="13" t="s">
        <v>32</v>
      </c>
      <c r="E456" s="27" t="s">
        <v>353</v>
      </c>
      <c r="F456" s="13">
        <v>412</v>
      </c>
      <c r="G456" s="13">
        <v>310</v>
      </c>
      <c r="H456" s="54">
        <v>1116</v>
      </c>
      <c r="I456" s="65">
        <v>0</v>
      </c>
      <c r="J456" s="65">
        <v>0</v>
      </c>
      <c r="K456" s="65"/>
      <c r="L456" s="65"/>
      <c r="M456" s="65"/>
      <c r="N456" s="65">
        <f t="shared" si="180"/>
        <v>0</v>
      </c>
    </row>
    <row r="457" spans="1:14" ht="43.35" customHeight="1">
      <c r="A457" s="10" t="s">
        <v>293</v>
      </c>
      <c r="B457" s="2">
        <v>802</v>
      </c>
      <c r="C457" s="6" t="s">
        <v>217</v>
      </c>
      <c r="D457" s="6" t="s">
        <v>32</v>
      </c>
      <c r="E457" s="19" t="s">
        <v>315</v>
      </c>
      <c r="F457" s="6" t="s">
        <v>0</v>
      </c>
      <c r="G457" s="6" t="s">
        <v>0</v>
      </c>
      <c r="H457" s="51" t="s">
        <v>0</v>
      </c>
      <c r="I457" s="63">
        <v>800000</v>
      </c>
      <c r="J457" s="63">
        <f t="shared" ref="J457:N463" si="181">J458</f>
        <v>0</v>
      </c>
      <c r="K457" s="63">
        <f t="shared" si="181"/>
        <v>0</v>
      </c>
      <c r="L457" s="63">
        <f t="shared" si="181"/>
        <v>0</v>
      </c>
      <c r="M457" s="63">
        <f t="shared" si="181"/>
        <v>0</v>
      </c>
      <c r="N457" s="63">
        <f t="shared" si="181"/>
        <v>800000</v>
      </c>
    </row>
    <row r="458" spans="1:14" ht="14.45" customHeight="1">
      <c r="A458" s="10" t="s">
        <v>163</v>
      </c>
      <c r="B458" s="2">
        <v>802</v>
      </c>
      <c r="C458" s="6" t="s">
        <v>217</v>
      </c>
      <c r="D458" s="6" t="s">
        <v>32</v>
      </c>
      <c r="E458" s="19" t="s">
        <v>316</v>
      </c>
      <c r="F458" s="6" t="s">
        <v>0</v>
      </c>
      <c r="G458" s="6" t="s">
        <v>0</v>
      </c>
      <c r="H458" s="51" t="s">
        <v>0</v>
      </c>
      <c r="I458" s="63">
        <v>800000</v>
      </c>
      <c r="J458" s="63">
        <f t="shared" si="181"/>
        <v>0</v>
      </c>
      <c r="K458" s="63">
        <f t="shared" si="181"/>
        <v>0</v>
      </c>
      <c r="L458" s="63">
        <f t="shared" si="181"/>
        <v>0</v>
      </c>
      <c r="M458" s="63">
        <f t="shared" si="181"/>
        <v>0</v>
      </c>
      <c r="N458" s="63">
        <f t="shared" si="181"/>
        <v>800000</v>
      </c>
    </row>
    <row r="459" spans="1:14" ht="28.9" customHeight="1">
      <c r="A459" s="11" t="s">
        <v>229</v>
      </c>
      <c r="B459" s="2">
        <v>802</v>
      </c>
      <c r="C459" s="12" t="s">
        <v>217</v>
      </c>
      <c r="D459" s="12" t="s">
        <v>32</v>
      </c>
      <c r="E459" s="19">
        <v>1860010030</v>
      </c>
      <c r="F459" s="12" t="s">
        <v>0</v>
      </c>
      <c r="G459" s="12" t="s">
        <v>0</v>
      </c>
      <c r="H459" s="52" t="s">
        <v>0</v>
      </c>
      <c r="I459" s="64">
        <v>800000</v>
      </c>
      <c r="J459" s="64">
        <f t="shared" si="181"/>
        <v>0</v>
      </c>
      <c r="K459" s="64">
        <f t="shared" si="181"/>
        <v>0</v>
      </c>
      <c r="L459" s="64">
        <f t="shared" si="181"/>
        <v>0</v>
      </c>
      <c r="M459" s="64">
        <f t="shared" si="181"/>
        <v>0</v>
      </c>
      <c r="N459" s="64">
        <f t="shared" si="181"/>
        <v>800000</v>
      </c>
    </row>
    <row r="460" spans="1:14" ht="28.9" customHeight="1">
      <c r="A460" s="10" t="s">
        <v>110</v>
      </c>
      <c r="B460" s="2">
        <v>802</v>
      </c>
      <c r="C460" s="6" t="s">
        <v>217</v>
      </c>
      <c r="D460" s="6" t="s">
        <v>32</v>
      </c>
      <c r="E460" s="19">
        <v>1860010030</v>
      </c>
      <c r="F460" s="6" t="s">
        <v>111</v>
      </c>
      <c r="G460" s="6" t="s">
        <v>0</v>
      </c>
      <c r="H460" s="51" t="s">
        <v>0</v>
      </c>
      <c r="I460" s="63">
        <v>800000</v>
      </c>
      <c r="J460" s="63">
        <f t="shared" si="181"/>
        <v>0</v>
      </c>
      <c r="K460" s="63">
        <f t="shared" si="181"/>
        <v>0</v>
      </c>
      <c r="L460" s="63">
        <f t="shared" si="181"/>
        <v>0</v>
      </c>
      <c r="M460" s="63">
        <f t="shared" si="181"/>
        <v>0</v>
      </c>
      <c r="N460" s="63">
        <f t="shared" si="181"/>
        <v>800000</v>
      </c>
    </row>
    <row r="461" spans="1:14" ht="43.35" customHeight="1">
      <c r="A461" s="10" t="s">
        <v>112</v>
      </c>
      <c r="B461" s="2">
        <v>802</v>
      </c>
      <c r="C461" s="6" t="s">
        <v>217</v>
      </c>
      <c r="D461" s="6" t="s">
        <v>32</v>
      </c>
      <c r="E461" s="80">
        <v>1860010030</v>
      </c>
      <c r="F461" s="6" t="s">
        <v>113</v>
      </c>
      <c r="G461" s="6" t="s">
        <v>0</v>
      </c>
      <c r="H461" s="51" t="s">
        <v>0</v>
      </c>
      <c r="I461" s="63">
        <v>800000</v>
      </c>
      <c r="J461" s="63">
        <f t="shared" si="181"/>
        <v>0</v>
      </c>
      <c r="K461" s="63">
        <f t="shared" si="181"/>
        <v>0</v>
      </c>
      <c r="L461" s="63">
        <f t="shared" si="181"/>
        <v>0</v>
      </c>
      <c r="M461" s="63">
        <f t="shared" si="181"/>
        <v>0</v>
      </c>
      <c r="N461" s="63">
        <f t="shared" si="181"/>
        <v>800000</v>
      </c>
    </row>
    <row r="462" spans="1:14" ht="43.35" customHeight="1">
      <c r="A462" s="5" t="s">
        <v>221</v>
      </c>
      <c r="B462" s="2">
        <v>802</v>
      </c>
      <c r="C462" s="6" t="s">
        <v>217</v>
      </c>
      <c r="D462" s="6" t="s">
        <v>32</v>
      </c>
      <c r="E462" s="80">
        <v>1860010030</v>
      </c>
      <c r="F462" s="6" t="s">
        <v>222</v>
      </c>
      <c r="G462" s="6" t="s">
        <v>0</v>
      </c>
      <c r="H462" s="51" t="s">
        <v>0</v>
      </c>
      <c r="I462" s="63">
        <v>800000</v>
      </c>
      <c r="J462" s="63">
        <f>J463</f>
        <v>0</v>
      </c>
      <c r="K462" s="63">
        <f>K463</f>
        <v>0</v>
      </c>
      <c r="L462" s="63">
        <f>L463</f>
        <v>0</v>
      </c>
      <c r="M462" s="63">
        <f>M463</f>
        <v>0</v>
      </c>
      <c r="N462" s="63">
        <f>N463</f>
        <v>800000</v>
      </c>
    </row>
    <row r="463" spans="1:14" ht="14.45" customHeight="1">
      <c r="A463" s="7" t="s">
        <v>223</v>
      </c>
      <c r="B463" s="2">
        <v>802</v>
      </c>
      <c r="C463" s="13" t="s">
        <v>217</v>
      </c>
      <c r="D463" s="13" t="s">
        <v>32</v>
      </c>
      <c r="E463" s="80">
        <v>1860010030</v>
      </c>
      <c r="F463" s="13" t="s">
        <v>222</v>
      </c>
      <c r="G463" s="7" t="s">
        <v>224</v>
      </c>
      <c r="H463" s="49" t="s">
        <v>0</v>
      </c>
      <c r="I463" s="65">
        <v>800000</v>
      </c>
      <c r="J463" s="65">
        <f t="shared" si="181"/>
        <v>0</v>
      </c>
      <c r="K463" s="65">
        <f t="shared" si="181"/>
        <v>0</v>
      </c>
      <c r="L463" s="65">
        <f t="shared" si="181"/>
        <v>0</v>
      </c>
      <c r="M463" s="65">
        <f t="shared" si="181"/>
        <v>0</v>
      </c>
      <c r="N463" s="65">
        <f t="shared" si="181"/>
        <v>800000</v>
      </c>
    </row>
    <row r="464" spans="1:14" ht="45" customHeight="1">
      <c r="A464" s="7" t="s">
        <v>225</v>
      </c>
      <c r="B464" s="2">
        <v>802</v>
      </c>
      <c r="C464" s="13" t="s">
        <v>217</v>
      </c>
      <c r="D464" s="13" t="s">
        <v>32</v>
      </c>
      <c r="E464" s="80">
        <v>1860010030</v>
      </c>
      <c r="F464" s="13" t="s">
        <v>222</v>
      </c>
      <c r="G464" s="7" t="s">
        <v>224</v>
      </c>
      <c r="H464" s="49" t="s">
        <v>226</v>
      </c>
      <c r="I464" s="65">
        <v>800000</v>
      </c>
      <c r="J464" s="65"/>
      <c r="K464" s="65"/>
      <c r="L464" s="65"/>
      <c r="M464" s="65"/>
      <c r="N464" s="65">
        <f>I464+J464+K464+L464+M464</f>
        <v>800000</v>
      </c>
    </row>
    <row r="465" spans="1:14" ht="59.25" hidden="1" customHeight="1">
      <c r="A465" s="42" t="s">
        <v>270</v>
      </c>
      <c r="B465" s="2">
        <v>802</v>
      </c>
      <c r="C465" s="6">
        <v>10</v>
      </c>
      <c r="D465" s="22" t="s">
        <v>271</v>
      </c>
      <c r="E465" s="35" t="s">
        <v>272</v>
      </c>
      <c r="F465" s="6"/>
      <c r="G465" s="5"/>
      <c r="H465" s="57"/>
      <c r="I465" s="63">
        <v>0</v>
      </c>
      <c r="J465" s="63"/>
      <c r="K465" s="63"/>
      <c r="L465" s="63"/>
      <c r="M465" s="63">
        <f t="shared" ref="M465:N468" si="182">M466</f>
        <v>0</v>
      </c>
      <c r="N465" s="63">
        <f t="shared" si="182"/>
        <v>0</v>
      </c>
    </row>
    <row r="466" spans="1:14" ht="26.25" hidden="1" customHeight="1">
      <c r="A466" s="43" t="s">
        <v>110</v>
      </c>
      <c r="B466" s="2">
        <v>802</v>
      </c>
      <c r="C466" s="6">
        <v>10</v>
      </c>
      <c r="D466" s="22" t="s">
        <v>271</v>
      </c>
      <c r="E466" s="35" t="s">
        <v>272</v>
      </c>
      <c r="F466" s="6">
        <v>200</v>
      </c>
      <c r="G466" s="5"/>
      <c r="H466" s="57"/>
      <c r="I466" s="65">
        <v>0</v>
      </c>
      <c r="J466" s="65"/>
      <c r="K466" s="65"/>
      <c r="L466" s="65"/>
      <c r="M466" s="65">
        <f t="shared" si="182"/>
        <v>0</v>
      </c>
      <c r="N466" s="65">
        <f t="shared" si="182"/>
        <v>0</v>
      </c>
    </row>
    <row r="467" spans="1:14" ht="14.45" hidden="1" customHeight="1">
      <c r="A467" s="44" t="s">
        <v>273</v>
      </c>
      <c r="B467" s="2">
        <v>802</v>
      </c>
      <c r="C467" s="6">
        <v>10</v>
      </c>
      <c r="D467" s="22" t="s">
        <v>271</v>
      </c>
      <c r="E467" s="35" t="s">
        <v>272</v>
      </c>
      <c r="F467" s="6">
        <v>244</v>
      </c>
      <c r="G467" s="5"/>
      <c r="H467" s="57"/>
      <c r="I467" s="65">
        <v>0</v>
      </c>
      <c r="J467" s="65"/>
      <c r="K467" s="65"/>
      <c r="L467" s="65"/>
      <c r="M467" s="65">
        <f t="shared" si="182"/>
        <v>0</v>
      </c>
      <c r="N467" s="65">
        <f t="shared" si="182"/>
        <v>0</v>
      </c>
    </row>
    <row r="468" spans="1:14" ht="14.45" hidden="1" customHeight="1">
      <c r="A468" s="36" t="s">
        <v>54</v>
      </c>
      <c r="B468" s="2">
        <v>802</v>
      </c>
      <c r="C468" s="27">
        <v>10</v>
      </c>
      <c r="D468" s="28" t="s">
        <v>271</v>
      </c>
      <c r="E468" s="37" t="s">
        <v>272</v>
      </c>
      <c r="F468" s="27">
        <v>244</v>
      </c>
      <c r="G468" s="34">
        <v>226</v>
      </c>
      <c r="H468" s="58"/>
      <c r="I468" s="65">
        <v>0</v>
      </c>
      <c r="J468" s="65"/>
      <c r="K468" s="65"/>
      <c r="L468" s="65"/>
      <c r="M468" s="65">
        <f t="shared" si="182"/>
        <v>0</v>
      </c>
      <c r="N468" s="65">
        <f t="shared" si="182"/>
        <v>0</v>
      </c>
    </row>
    <row r="469" spans="1:14" ht="37.5" hidden="1" customHeight="1">
      <c r="A469" s="38" t="s">
        <v>274</v>
      </c>
      <c r="B469" s="2">
        <v>802</v>
      </c>
      <c r="C469" s="39">
        <v>10</v>
      </c>
      <c r="D469" s="40" t="s">
        <v>271</v>
      </c>
      <c r="E469" s="41" t="s">
        <v>272</v>
      </c>
      <c r="F469" s="39">
        <v>244</v>
      </c>
      <c r="G469" s="45">
        <v>226</v>
      </c>
      <c r="H469" s="59">
        <v>1140</v>
      </c>
      <c r="I469" s="65">
        <v>0</v>
      </c>
      <c r="J469" s="65"/>
      <c r="K469" s="65"/>
      <c r="L469" s="65"/>
      <c r="M469" s="65">
        <v>0</v>
      </c>
      <c r="N469" s="65">
        <v>0</v>
      </c>
    </row>
    <row r="470" spans="1:14" ht="37.5" customHeight="1">
      <c r="A470" s="38" t="s">
        <v>359</v>
      </c>
      <c r="B470" s="2">
        <v>802</v>
      </c>
      <c r="C470" s="13" t="s">
        <v>217</v>
      </c>
      <c r="D470" s="13" t="s">
        <v>32</v>
      </c>
      <c r="E470" s="80">
        <v>1860010030</v>
      </c>
      <c r="F470" s="13">
        <v>811</v>
      </c>
      <c r="G470" s="7">
        <v>241</v>
      </c>
      <c r="H470" s="49"/>
      <c r="I470" s="65">
        <v>0</v>
      </c>
      <c r="J470" s="65"/>
      <c r="K470" s="65"/>
      <c r="L470" s="65"/>
      <c r="M470" s="65"/>
      <c r="N470" s="65">
        <f>I470+J470+K470+L470+M470</f>
        <v>0</v>
      </c>
    </row>
    <row r="471" spans="1:14" ht="37.5" customHeight="1">
      <c r="A471" s="44" t="s">
        <v>344</v>
      </c>
      <c r="B471" s="87">
        <v>802</v>
      </c>
      <c r="C471" s="6" t="s">
        <v>217</v>
      </c>
      <c r="D471" s="6" t="s">
        <v>32</v>
      </c>
      <c r="E471" s="6">
        <v>9950091012</v>
      </c>
      <c r="F471" s="91">
        <v>244</v>
      </c>
      <c r="G471" s="92">
        <v>222</v>
      </c>
      <c r="H471" s="93">
        <v>1125</v>
      </c>
      <c r="I471" s="63">
        <v>300000</v>
      </c>
      <c r="J471" s="63"/>
      <c r="K471" s="63"/>
      <c r="L471" s="63"/>
      <c r="M471" s="63"/>
      <c r="N471" s="63">
        <f>I471+J471+K471+L471+M471</f>
        <v>300000</v>
      </c>
    </row>
    <row r="472" spans="1:14" ht="37.5" customHeight="1">
      <c r="A472" s="44" t="s">
        <v>344</v>
      </c>
      <c r="B472" s="87">
        <v>802</v>
      </c>
      <c r="C472" s="6" t="s">
        <v>217</v>
      </c>
      <c r="D472" s="6" t="s">
        <v>32</v>
      </c>
      <c r="E472" s="6">
        <v>9950091012</v>
      </c>
      <c r="F472" s="91">
        <v>313</v>
      </c>
      <c r="G472" s="94">
        <v>262</v>
      </c>
      <c r="H472" s="95">
        <v>1142</v>
      </c>
      <c r="I472" s="63">
        <v>46560</v>
      </c>
      <c r="J472" s="63"/>
      <c r="K472" s="63"/>
      <c r="L472" s="63"/>
      <c r="M472" s="63"/>
      <c r="N472" s="63">
        <f>I472+J472+K472+L472+M472</f>
        <v>46560</v>
      </c>
    </row>
    <row r="473" spans="1:14" ht="14.45" customHeight="1">
      <c r="A473" s="88" t="s">
        <v>230</v>
      </c>
      <c r="B473" s="75">
        <v>802</v>
      </c>
      <c r="C473" s="16" t="s">
        <v>231</v>
      </c>
      <c r="D473" s="16" t="s">
        <v>0</v>
      </c>
      <c r="E473" s="89" t="s">
        <v>0</v>
      </c>
      <c r="F473" s="16" t="s">
        <v>0</v>
      </c>
      <c r="G473" s="16" t="s">
        <v>0</v>
      </c>
      <c r="H473" s="50" t="s">
        <v>0</v>
      </c>
      <c r="I473" s="62">
        <v>4535326</v>
      </c>
      <c r="J473" s="62">
        <f t="shared" ref="J473:N485" si="183">J474</f>
        <v>0</v>
      </c>
      <c r="K473" s="62">
        <f t="shared" si="183"/>
        <v>0</v>
      </c>
      <c r="L473" s="62">
        <f t="shared" si="183"/>
        <v>0</v>
      </c>
      <c r="M473" s="62">
        <f t="shared" si="183"/>
        <v>0</v>
      </c>
      <c r="N473" s="62">
        <f t="shared" si="183"/>
        <v>4535326</v>
      </c>
    </row>
    <row r="474" spans="1:14" ht="28.9" customHeight="1">
      <c r="A474" s="8" t="s">
        <v>232</v>
      </c>
      <c r="B474" s="2">
        <v>802</v>
      </c>
      <c r="C474" s="6" t="s">
        <v>231</v>
      </c>
      <c r="D474" s="6" t="s">
        <v>187</v>
      </c>
      <c r="E474" s="6" t="s">
        <v>0</v>
      </c>
      <c r="F474" s="6" t="s">
        <v>0</v>
      </c>
      <c r="G474" s="6" t="s">
        <v>0</v>
      </c>
      <c r="H474" s="51" t="s">
        <v>0</v>
      </c>
      <c r="I474" s="63">
        <v>4535326</v>
      </c>
      <c r="J474" s="63">
        <f t="shared" si="183"/>
        <v>0</v>
      </c>
      <c r="K474" s="63">
        <f t="shared" si="183"/>
        <v>0</v>
      </c>
      <c r="L474" s="63">
        <f t="shared" si="183"/>
        <v>0</v>
      </c>
      <c r="M474" s="63">
        <f t="shared" si="183"/>
        <v>0</v>
      </c>
      <c r="N474" s="63">
        <f t="shared" si="183"/>
        <v>4535326</v>
      </c>
    </row>
    <row r="475" spans="1:14" ht="43.35" customHeight="1">
      <c r="A475" s="10" t="s">
        <v>233</v>
      </c>
      <c r="B475" s="2">
        <v>802</v>
      </c>
      <c r="C475" s="6" t="s">
        <v>231</v>
      </c>
      <c r="D475" s="6" t="s">
        <v>187</v>
      </c>
      <c r="E475" s="6" t="s">
        <v>335</v>
      </c>
      <c r="F475" s="6" t="s">
        <v>0</v>
      </c>
      <c r="G475" s="6" t="s">
        <v>0</v>
      </c>
      <c r="H475" s="51" t="s">
        <v>0</v>
      </c>
      <c r="I475" s="63">
        <v>4535326</v>
      </c>
      <c r="J475" s="63">
        <f t="shared" si="183"/>
        <v>0</v>
      </c>
      <c r="K475" s="63">
        <f t="shared" si="183"/>
        <v>0</v>
      </c>
      <c r="L475" s="63">
        <f t="shared" si="183"/>
        <v>0</v>
      </c>
      <c r="M475" s="63">
        <f t="shared" si="183"/>
        <v>0</v>
      </c>
      <c r="N475" s="63">
        <f t="shared" si="183"/>
        <v>4535326</v>
      </c>
    </row>
    <row r="476" spans="1:14" ht="14.45" customHeight="1">
      <c r="A476" s="10" t="s">
        <v>234</v>
      </c>
      <c r="B476" s="2">
        <v>802</v>
      </c>
      <c r="C476" s="6" t="s">
        <v>231</v>
      </c>
      <c r="D476" s="6" t="s">
        <v>187</v>
      </c>
      <c r="E476" s="6" t="s">
        <v>336</v>
      </c>
      <c r="F476" s="6" t="s">
        <v>0</v>
      </c>
      <c r="G476" s="6" t="s">
        <v>0</v>
      </c>
      <c r="H476" s="51" t="s">
        <v>0</v>
      </c>
      <c r="I476" s="63">
        <v>4535326</v>
      </c>
      <c r="J476" s="63">
        <f t="shared" si="183"/>
        <v>0</v>
      </c>
      <c r="K476" s="63">
        <f t="shared" si="183"/>
        <v>0</v>
      </c>
      <c r="L476" s="63">
        <f t="shared" si="183"/>
        <v>0</v>
      </c>
      <c r="M476" s="63">
        <f t="shared" si="183"/>
        <v>0</v>
      </c>
      <c r="N476" s="63">
        <f t="shared" si="183"/>
        <v>4535326</v>
      </c>
    </row>
    <row r="477" spans="1:14" ht="43.35" customHeight="1">
      <c r="A477" s="11" t="s">
        <v>235</v>
      </c>
      <c r="B477" s="2">
        <v>802</v>
      </c>
      <c r="C477" s="12" t="s">
        <v>231</v>
      </c>
      <c r="D477" s="12" t="s">
        <v>187</v>
      </c>
      <c r="E477" s="79">
        <v>1420010010</v>
      </c>
      <c r="F477" s="12" t="s">
        <v>0</v>
      </c>
      <c r="G477" s="12" t="s">
        <v>0</v>
      </c>
      <c r="H477" s="52" t="s">
        <v>0</v>
      </c>
      <c r="I477" s="64">
        <v>4535326</v>
      </c>
      <c r="J477" s="64">
        <f t="shared" ref="J477:M477" si="184">J478+J484+J497</f>
        <v>0</v>
      </c>
      <c r="K477" s="64">
        <f t="shared" si="184"/>
        <v>0</v>
      </c>
      <c r="L477" s="64">
        <f t="shared" si="184"/>
        <v>0</v>
      </c>
      <c r="M477" s="64">
        <f t="shared" si="184"/>
        <v>0</v>
      </c>
      <c r="N477" s="64">
        <f>N478+N484+N497</f>
        <v>4535326</v>
      </c>
    </row>
    <row r="478" spans="1:14" ht="48.75" customHeight="1">
      <c r="A478" s="30" t="s">
        <v>235</v>
      </c>
      <c r="B478" s="2">
        <v>802</v>
      </c>
      <c r="C478" s="12" t="s">
        <v>231</v>
      </c>
      <c r="D478" s="12" t="s">
        <v>187</v>
      </c>
      <c r="E478" s="19">
        <v>1420010010</v>
      </c>
      <c r="F478" s="6">
        <v>100</v>
      </c>
      <c r="G478" s="6"/>
      <c r="H478" s="51"/>
      <c r="I478" s="64">
        <v>2223740</v>
      </c>
      <c r="J478" s="64">
        <f>J479+J482</f>
        <v>0</v>
      </c>
      <c r="K478" s="64">
        <f t="shared" ref="K478:N478" si="185">K479+K482</f>
        <v>0</v>
      </c>
      <c r="L478" s="64">
        <f t="shared" si="185"/>
        <v>0</v>
      </c>
      <c r="M478" s="64">
        <f t="shared" si="185"/>
        <v>0</v>
      </c>
      <c r="N478" s="64">
        <f t="shared" si="185"/>
        <v>2223740</v>
      </c>
    </row>
    <row r="479" spans="1:14" ht="42.75" customHeight="1">
      <c r="A479" s="31" t="s">
        <v>39</v>
      </c>
      <c r="B479" s="2">
        <v>802</v>
      </c>
      <c r="C479" s="12" t="s">
        <v>231</v>
      </c>
      <c r="D479" s="12" t="s">
        <v>187</v>
      </c>
      <c r="E479" s="19">
        <v>1420010010</v>
      </c>
      <c r="F479" s="6"/>
      <c r="G479" s="12"/>
      <c r="H479" s="52"/>
      <c r="I479" s="64">
        <v>2220</v>
      </c>
      <c r="J479" s="64">
        <f t="shared" ref="J479:N479" si="186">J480</f>
        <v>0</v>
      </c>
      <c r="K479" s="64">
        <f t="shared" si="186"/>
        <v>0</v>
      </c>
      <c r="L479" s="64">
        <f t="shared" si="186"/>
        <v>0</v>
      </c>
      <c r="M479" s="64">
        <f t="shared" si="186"/>
        <v>0</v>
      </c>
      <c r="N479" s="64">
        <f t="shared" si="186"/>
        <v>2220</v>
      </c>
    </row>
    <row r="480" spans="1:14" ht="47.25" customHeight="1">
      <c r="A480" s="10" t="s">
        <v>39</v>
      </c>
      <c r="B480" s="2">
        <v>802</v>
      </c>
      <c r="C480" s="6" t="s">
        <v>231</v>
      </c>
      <c r="D480" s="6" t="s">
        <v>187</v>
      </c>
      <c r="E480" s="19">
        <v>1420010010</v>
      </c>
      <c r="F480" s="6"/>
      <c r="G480" s="12"/>
      <c r="H480" s="52"/>
      <c r="I480" s="64">
        <v>2220</v>
      </c>
      <c r="J480" s="64">
        <f t="shared" ref="J480:M480" si="187">J481+J483</f>
        <v>0</v>
      </c>
      <c r="K480" s="64">
        <f t="shared" si="187"/>
        <v>0</v>
      </c>
      <c r="L480" s="64">
        <f t="shared" si="187"/>
        <v>0</v>
      </c>
      <c r="M480" s="64">
        <f t="shared" si="187"/>
        <v>0</v>
      </c>
      <c r="N480" s="64">
        <f>N481+N483</f>
        <v>2220</v>
      </c>
    </row>
    <row r="481" spans="1:14" ht="21" hidden="1" customHeight="1">
      <c r="A481" s="32" t="s">
        <v>263</v>
      </c>
      <c r="B481" s="2">
        <v>802</v>
      </c>
      <c r="C481" s="27" t="s">
        <v>231</v>
      </c>
      <c r="D481" s="27" t="s">
        <v>187</v>
      </c>
      <c r="E481" s="80" t="s">
        <v>236</v>
      </c>
      <c r="F481" s="27">
        <v>123</v>
      </c>
      <c r="G481" s="27">
        <v>226</v>
      </c>
      <c r="H481" s="53">
        <v>1140</v>
      </c>
      <c r="I481" s="66">
        <v>0</v>
      </c>
      <c r="J481" s="66"/>
      <c r="K481" s="66"/>
      <c r="L481" s="66"/>
      <c r="M481" s="66">
        <v>0</v>
      </c>
      <c r="N481" s="66">
        <v>0</v>
      </c>
    </row>
    <row r="482" spans="1:14" ht="21" customHeight="1">
      <c r="A482" s="31" t="s">
        <v>264</v>
      </c>
      <c r="B482" s="2">
        <v>802</v>
      </c>
      <c r="C482" s="27" t="s">
        <v>231</v>
      </c>
      <c r="D482" s="27" t="s">
        <v>187</v>
      </c>
      <c r="E482" s="13">
        <v>1420010010</v>
      </c>
      <c r="F482" s="27">
        <v>113</v>
      </c>
      <c r="G482" s="27">
        <v>296</v>
      </c>
      <c r="H482" s="53">
        <v>1150</v>
      </c>
      <c r="I482" s="66">
        <v>2221520</v>
      </c>
      <c r="J482" s="66"/>
      <c r="K482" s="66"/>
      <c r="L482" s="66"/>
      <c r="M482" s="66"/>
      <c r="N482" s="66">
        <f>I482+J482+K482+L482+M482</f>
        <v>2221520</v>
      </c>
    </row>
    <row r="483" spans="1:14" ht="20.25" customHeight="1">
      <c r="A483" s="31" t="s">
        <v>264</v>
      </c>
      <c r="B483" s="2">
        <v>802</v>
      </c>
      <c r="C483" s="27" t="s">
        <v>231</v>
      </c>
      <c r="D483" s="27" t="s">
        <v>187</v>
      </c>
      <c r="E483" s="13">
        <v>1420010010</v>
      </c>
      <c r="F483" s="27">
        <v>123</v>
      </c>
      <c r="G483" s="27">
        <v>296</v>
      </c>
      <c r="H483" s="53">
        <v>1150</v>
      </c>
      <c r="I483" s="66">
        <v>2220</v>
      </c>
      <c r="J483" s="66"/>
      <c r="K483" s="66"/>
      <c r="L483" s="66"/>
      <c r="M483" s="66">
        <v>0</v>
      </c>
      <c r="N483" s="66">
        <f>I483+J483+K483+L483+M483</f>
        <v>2220</v>
      </c>
    </row>
    <row r="484" spans="1:14" ht="43.35" customHeight="1">
      <c r="A484" s="10" t="s">
        <v>35</v>
      </c>
      <c r="B484" s="2">
        <v>802</v>
      </c>
      <c r="C484" s="6" t="s">
        <v>231</v>
      </c>
      <c r="D484" s="6" t="s">
        <v>187</v>
      </c>
      <c r="E484" s="19">
        <v>1420010010</v>
      </c>
      <c r="F484" s="6" t="s">
        <v>36</v>
      </c>
      <c r="G484" s="6" t="s">
        <v>0</v>
      </c>
      <c r="H484" s="51" t="s">
        <v>0</v>
      </c>
      <c r="I484" s="63">
        <v>2211586</v>
      </c>
      <c r="J484" s="63">
        <f t="shared" ref="J484:M485" si="188">J485</f>
        <v>0</v>
      </c>
      <c r="K484" s="63">
        <f t="shared" si="188"/>
        <v>0</v>
      </c>
      <c r="L484" s="63">
        <f t="shared" si="188"/>
        <v>0</v>
      </c>
      <c r="M484" s="63">
        <f t="shared" si="188"/>
        <v>0</v>
      </c>
      <c r="N484" s="63">
        <f t="shared" si="183"/>
        <v>2211586</v>
      </c>
    </row>
    <row r="485" spans="1:14" ht="43.35" customHeight="1">
      <c r="A485" s="10" t="s">
        <v>37</v>
      </c>
      <c r="B485" s="2">
        <v>802</v>
      </c>
      <c r="C485" s="6" t="s">
        <v>231</v>
      </c>
      <c r="D485" s="6" t="s">
        <v>187</v>
      </c>
      <c r="E485" s="19">
        <v>1420010010</v>
      </c>
      <c r="F485" s="6" t="s">
        <v>38</v>
      </c>
      <c r="G485" s="6" t="s">
        <v>0</v>
      </c>
      <c r="H485" s="51" t="s">
        <v>0</v>
      </c>
      <c r="I485" s="63">
        <v>2211586</v>
      </c>
      <c r="J485" s="63">
        <f t="shared" si="188"/>
        <v>0</v>
      </c>
      <c r="K485" s="63">
        <f t="shared" si="188"/>
        <v>0</v>
      </c>
      <c r="L485" s="63">
        <f t="shared" si="188"/>
        <v>0</v>
      </c>
      <c r="M485" s="63">
        <f t="shared" si="188"/>
        <v>0</v>
      </c>
      <c r="N485" s="63">
        <f t="shared" si="183"/>
        <v>2211586</v>
      </c>
    </row>
    <row r="486" spans="1:14" ht="43.35" customHeight="1">
      <c r="A486" s="5" t="s">
        <v>39</v>
      </c>
      <c r="B486" s="2">
        <v>802</v>
      </c>
      <c r="C486" s="6" t="s">
        <v>231</v>
      </c>
      <c r="D486" s="6" t="s">
        <v>187</v>
      </c>
      <c r="E486" s="19">
        <v>1420010010</v>
      </c>
      <c r="F486" s="6" t="s">
        <v>40</v>
      </c>
      <c r="G486" s="6" t="s">
        <v>0</v>
      </c>
      <c r="H486" s="51" t="s">
        <v>0</v>
      </c>
      <c r="I486" s="63">
        <v>2211586</v>
      </c>
      <c r="J486" s="63">
        <f t="shared" ref="J486" si="189">J487+J489+J491+J494</f>
        <v>0</v>
      </c>
      <c r="K486" s="63">
        <f>K487+K489+K491+K494+K493</f>
        <v>0</v>
      </c>
      <c r="L486" s="63">
        <f t="shared" ref="L486:N486" si="190">L487+L489+L491+L494+L493</f>
        <v>0</v>
      </c>
      <c r="M486" s="63">
        <f t="shared" si="190"/>
        <v>0</v>
      </c>
      <c r="N486" s="63">
        <f t="shared" si="190"/>
        <v>2211586</v>
      </c>
    </row>
    <row r="487" spans="1:14" ht="14.45" customHeight="1">
      <c r="A487" s="7" t="s">
        <v>84</v>
      </c>
      <c r="B487" s="2">
        <v>802</v>
      </c>
      <c r="C487" s="13" t="s">
        <v>231</v>
      </c>
      <c r="D487" s="13" t="s">
        <v>187</v>
      </c>
      <c r="E487" s="80">
        <v>1420010010</v>
      </c>
      <c r="F487" s="13" t="s">
        <v>40</v>
      </c>
      <c r="G487" s="7" t="s">
        <v>85</v>
      </c>
      <c r="H487" s="49" t="s">
        <v>0</v>
      </c>
      <c r="I487" s="65">
        <v>550000</v>
      </c>
      <c r="J487" s="65">
        <f t="shared" ref="J487:M487" si="191">J488</f>
        <v>0</v>
      </c>
      <c r="K487" s="65">
        <f t="shared" si="191"/>
        <v>0</v>
      </c>
      <c r="L487" s="65">
        <f t="shared" si="191"/>
        <v>0</v>
      </c>
      <c r="M487" s="65">
        <f t="shared" si="191"/>
        <v>0</v>
      </c>
      <c r="N487" s="65">
        <f>N488</f>
        <v>550000</v>
      </c>
    </row>
    <row r="488" spans="1:14" ht="45" customHeight="1">
      <c r="A488" s="7" t="s">
        <v>86</v>
      </c>
      <c r="B488" s="2">
        <v>802</v>
      </c>
      <c r="C488" s="13" t="s">
        <v>231</v>
      </c>
      <c r="D488" s="13" t="s">
        <v>187</v>
      </c>
      <c r="E488" s="80">
        <v>1420010010</v>
      </c>
      <c r="F488" s="13" t="s">
        <v>40</v>
      </c>
      <c r="G488" s="7" t="s">
        <v>85</v>
      </c>
      <c r="H488" s="49" t="s">
        <v>87</v>
      </c>
      <c r="I488" s="65">
        <v>550000</v>
      </c>
      <c r="J488" s="65"/>
      <c r="K488" s="65"/>
      <c r="L488" s="65"/>
      <c r="M488" s="65"/>
      <c r="N488" s="65">
        <f>I488+J488+K488+L488+M488</f>
        <v>550000</v>
      </c>
    </row>
    <row r="489" spans="1:14" ht="14.45" customHeight="1">
      <c r="A489" s="7" t="s">
        <v>54</v>
      </c>
      <c r="B489" s="2">
        <v>802</v>
      </c>
      <c r="C489" s="13" t="s">
        <v>231</v>
      </c>
      <c r="D489" s="13" t="s">
        <v>187</v>
      </c>
      <c r="E489" s="80">
        <v>1420010010</v>
      </c>
      <c r="F489" s="13" t="s">
        <v>40</v>
      </c>
      <c r="G489" s="7" t="s">
        <v>55</v>
      </c>
      <c r="H489" s="49" t="s">
        <v>0</v>
      </c>
      <c r="I489" s="65">
        <v>136260</v>
      </c>
      <c r="J489" s="65">
        <f t="shared" ref="J489:M489" si="192">J490</f>
        <v>0</v>
      </c>
      <c r="K489" s="65">
        <f t="shared" si="192"/>
        <v>0</v>
      </c>
      <c r="L489" s="65">
        <f t="shared" si="192"/>
        <v>0</v>
      </c>
      <c r="M489" s="65">
        <f t="shared" si="192"/>
        <v>0</v>
      </c>
      <c r="N489" s="65">
        <f>N490</f>
        <v>136260</v>
      </c>
    </row>
    <row r="490" spans="1:14" ht="14.45" customHeight="1">
      <c r="A490" s="7" t="s">
        <v>104</v>
      </c>
      <c r="B490" s="2">
        <v>802</v>
      </c>
      <c r="C490" s="13" t="s">
        <v>231</v>
      </c>
      <c r="D490" s="13" t="s">
        <v>187</v>
      </c>
      <c r="E490" s="80">
        <v>1420010010</v>
      </c>
      <c r="F490" s="13" t="s">
        <v>40</v>
      </c>
      <c r="G490" s="7" t="s">
        <v>55</v>
      </c>
      <c r="H490" s="49" t="s">
        <v>105</v>
      </c>
      <c r="I490" s="72">
        <v>136260</v>
      </c>
      <c r="J490" s="72"/>
      <c r="K490" s="72"/>
      <c r="L490" s="72"/>
      <c r="M490" s="72"/>
      <c r="N490" s="72">
        <f>I490+J490+K490+L490+M490</f>
        <v>136260</v>
      </c>
    </row>
    <row r="491" spans="1:14" ht="14.45" customHeight="1">
      <c r="A491" s="7" t="s">
        <v>41</v>
      </c>
      <c r="B491" s="2">
        <v>802</v>
      </c>
      <c r="C491" s="13" t="s">
        <v>231</v>
      </c>
      <c r="D491" s="13" t="s">
        <v>187</v>
      </c>
      <c r="E491" s="80">
        <v>1420010010</v>
      </c>
      <c r="F491" s="13" t="s">
        <v>40</v>
      </c>
      <c r="G491" s="13">
        <v>296</v>
      </c>
      <c r="H491" s="49" t="s">
        <v>0</v>
      </c>
      <c r="I491" s="72">
        <v>1297392</v>
      </c>
      <c r="J491" s="72">
        <f t="shared" ref="J491:M491" si="193">J492</f>
        <v>0</v>
      </c>
      <c r="K491" s="72">
        <f t="shared" si="193"/>
        <v>0</v>
      </c>
      <c r="L491" s="72">
        <f t="shared" si="193"/>
        <v>0</v>
      </c>
      <c r="M491" s="72">
        <f t="shared" si="193"/>
        <v>0</v>
      </c>
      <c r="N491" s="72">
        <f>N492</f>
        <v>1297392</v>
      </c>
    </row>
    <row r="492" spans="1:14" ht="57.6" customHeight="1">
      <c r="A492" s="7" t="s">
        <v>43</v>
      </c>
      <c r="B492" s="2">
        <v>802</v>
      </c>
      <c r="C492" s="13" t="s">
        <v>231</v>
      </c>
      <c r="D492" s="13" t="s">
        <v>187</v>
      </c>
      <c r="E492" s="80">
        <v>1420010010</v>
      </c>
      <c r="F492" s="13" t="s">
        <v>40</v>
      </c>
      <c r="G492" s="13">
        <v>296</v>
      </c>
      <c r="H492" s="49" t="s">
        <v>44</v>
      </c>
      <c r="I492" s="72">
        <v>1297392</v>
      </c>
      <c r="J492" s="72"/>
      <c r="K492" s="72"/>
      <c r="L492" s="72"/>
      <c r="M492" s="72"/>
      <c r="N492" s="72">
        <f>I492+J492+K492+L492+M492</f>
        <v>1297392</v>
      </c>
    </row>
    <row r="493" spans="1:14" ht="57.6" customHeight="1">
      <c r="A493" s="17" t="s">
        <v>376</v>
      </c>
      <c r="B493" s="2">
        <v>802</v>
      </c>
      <c r="C493" s="13" t="s">
        <v>231</v>
      </c>
      <c r="D493" s="13" t="s">
        <v>187</v>
      </c>
      <c r="E493" s="80">
        <v>1420010010</v>
      </c>
      <c r="F493" s="13" t="s">
        <v>40</v>
      </c>
      <c r="G493" s="13">
        <v>310</v>
      </c>
      <c r="H493" s="49">
        <v>1116</v>
      </c>
      <c r="I493" s="72">
        <v>154000</v>
      </c>
      <c r="J493" s="72"/>
      <c r="K493" s="72"/>
      <c r="L493" s="72"/>
      <c r="M493" s="72"/>
      <c r="N493" s="72">
        <f>I493+J493+K493+L493+M493</f>
        <v>154000</v>
      </c>
    </row>
    <row r="494" spans="1:14" ht="21" customHeight="1">
      <c r="A494" s="34" t="s">
        <v>289</v>
      </c>
      <c r="B494" s="2">
        <v>802</v>
      </c>
      <c r="C494" s="13" t="s">
        <v>231</v>
      </c>
      <c r="D494" s="13" t="s">
        <v>187</v>
      </c>
      <c r="E494" s="80">
        <v>1420010010</v>
      </c>
      <c r="F494" s="13" t="s">
        <v>40</v>
      </c>
      <c r="G494" s="13">
        <v>340</v>
      </c>
      <c r="H494" s="49"/>
      <c r="I494" s="72">
        <v>73934</v>
      </c>
      <c r="J494" s="72">
        <f t="shared" ref="J494:M494" si="194">J495+J496</f>
        <v>0</v>
      </c>
      <c r="K494" s="72">
        <f t="shared" si="194"/>
        <v>0</v>
      </c>
      <c r="L494" s="72">
        <f t="shared" si="194"/>
        <v>0</v>
      </c>
      <c r="M494" s="72">
        <f t="shared" si="194"/>
        <v>0</v>
      </c>
      <c r="N494" s="72">
        <f>N495+N496</f>
        <v>73934</v>
      </c>
    </row>
    <row r="495" spans="1:14" ht="20.25" customHeight="1">
      <c r="A495" s="34" t="s">
        <v>82</v>
      </c>
      <c r="B495" s="2">
        <v>802</v>
      </c>
      <c r="C495" s="13" t="s">
        <v>231</v>
      </c>
      <c r="D495" s="13" t="s">
        <v>187</v>
      </c>
      <c r="E495" s="80">
        <v>1420010010</v>
      </c>
      <c r="F495" s="13" t="s">
        <v>40</v>
      </c>
      <c r="G495" s="13">
        <v>340</v>
      </c>
      <c r="H495" s="49">
        <v>1121</v>
      </c>
      <c r="I495" s="72">
        <v>0</v>
      </c>
      <c r="J495" s="72"/>
      <c r="K495" s="72"/>
      <c r="L495" s="72"/>
      <c r="M495" s="72"/>
      <c r="N495" s="72">
        <f>I495+J495+K495+L495+M495</f>
        <v>0</v>
      </c>
    </row>
    <row r="496" spans="1:14" ht="20.25" customHeight="1">
      <c r="A496" s="34" t="s">
        <v>82</v>
      </c>
      <c r="B496" s="2">
        <v>802</v>
      </c>
      <c r="C496" s="13" t="s">
        <v>231</v>
      </c>
      <c r="D496" s="13" t="s">
        <v>187</v>
      </c>
      <c r="E496" s="80">
        <v>1420010010</v>
      </c>
      <c r="F496" s="13" t="s">
        <v>40</v>
      </c>
      <c r="G496" s="13">
        <v>340</v>
      </c>
      <c r="H496" s="49">
        <v>1123</v>
      </c>
      <c r="I496" s="72">
        <v>73934</v>
      </c>
      <c r="J496" s="72"/>
      <c r="K496" s="72"/>
      <c r="L496" s="72"/>
      <c r="M496" s="72"/>
      <c r="N496" s="72">
        <f>I496+J496+K496+L496+M496</f>
        <v>73934</v>
      </c>
    </row>
    <row r="497" spans="1:14" ht="14.45" customHeight="1">
      <c r="A497" s="7" t="s">
        <v>106</v>
      </c>
      <c r="B497" s="2">
        <v>802</v>
      </c>
      <c r="C497" s="13" t="s">
        <v>231</v>
      </c>
      <c r="D497" s="13" t="s">
        <v>187</v>
      </c>
      <c r="E497" s="80">
        <v>1420010010</v>
      </c>
      <c r="F497" s="13">
        <v>360</v>
      </c>
      <c r="G497" s="13">
        <v>296</v>
      </c>
      <c r="H497" s="54" t="s">
        <v>107</v>
      </c>
      <c r="I497" s="65">
        <v>100000</v>
      </c>
      <c r="J497" s="65"/>
      <c r="K497" s="65"/>
      <c r="L497" s="65"/>
      <c r="M497" s="65"/>
      <c r="N497" s="65">
        <f>I497+J497+K497+L497+M497</f>
        <v>100000</v>
      </c>
    </row>
    <row r="498" spans="1:14" ht="28.9" customHeight="1">
      <c r="A498" s="15" t="s">
        <v>237</v>
      </c>
      <c r="B498" s="75">
        <v>802</v>
      </c>
      <c r="C498" s="16" t="s">
        <v>176</v>
      </c>
      <c r="D498" s="16" t="s">
        <v>0</v>
      </c>
      <c r="E498" s="16" t="s">
        <v>0</v>
      </c>
      <c r="F498" s="16" t="s">
        <v>0</v>
      </c>
      <c r="G498" s="16" t="s">
        <v>0</v>
      </c>
      <c r="H498" s="50" t="s">
        <v>0</v>
      </c>
      <c r="I498" s="62">
        <v>100000</v>
      </c>
      <c r="J498" s="62">
        <f t="shared" ref="J498:N503" si="195">J499</f>
        <v>0</v>
      </c>
      <c r="K498" s="62">
        <f t="shared" si="195"/>
        <v>0</v>
      </c>
      <c r="L498" s="62">
        <f t="shared" si="195"/>
        <v>0</v>
      </c>
      <c r="M498" s="62">
        <f t="shared" si="195"/>
        <v>0</v>
      </c>
      <c r="N498" s="62">
        <f t="shared" si="195"/>
        <v>100000</v>
      </c>
    </row>
    <row r="499" spans="1:14" ht="28.9" customHeight="1">
      <c r="A499" s="8" t="s">
        <v>238</v>
      </c>
      <c r="B499" s="2">
        <v>802</v>
      </c>
      <c r="C499" s="6" t="s">
        <v>176</v>
      </c>
      <c r="D499" s="6" t="s">
        <v>50</v>
      </c>
      <c r="E499" s="6" t="s">
        <v>0</v>
      </c>
      <c r="F499" s="6" t="s">
        <v>0</v>
      </c>
      <c r="G499" s="6" t="s">
        <v>0</v>
      </c>
      <c r="H499" s="51" t="s">
        <v>0</v>
      </c>
      <c r="I499" s="63">
        <v>100000</v>
      </c>
      <c r="J499" s="63">
        <f t="shared" si="195"/>
        <v>0</v>
      </c>
      <c r="K499" s="63">
        <f t="shared" si="195"/>
        <v>0</v>
      </c>
      <c r="L499" s="63">
        <f t="shared" si="195"/>
        <v>0</v>
      </c>
      <c r="M499" s="63">
        <f t="shared" si="195"/>
        <v>0</v>
      </c>
      <c r="N499" s="63">
        <f t="shared" si="195"/>
        <v>100000</v>
      </c>
    </row>
    <row r="500" spans="1:14" ht="14.45" customHeight="1">
      <c r="A500" s="10" t="s">
        <v>15</v>
      </c>
      <c r="B500" s="2">
        <v>802</v>
      </c>
      <c r="C500" s="6" t="s">
        <v>176</v>
      </c>
      <c r="D500" s="6" t="s">
        <v>50</v>
      </c>
      <c r="E500" s="6" t="s">
        <v>16</v>
      </c>
      <c r="F500" s="6" t="s">
        <v>0</v>
      </c>
      <c r="G500" s="6" t="s">
        <v>0</v>
      </c>
      <c r="H500" s="51" t="s">
        <v>0</v>
      </c>
      <c r="I500" s="63">
        <v>100000</v>
      </c>
      <c r="J500" s="63">
        <f t="shared" si="195"/>
        <v>0</v>
      </c>
      <c r="K500" s="63">
        <f t="shared" si="195"/>
        <v>0</v>
      </c>
      <c r="L500" s="63">
        <f t="shared" si="195"/>
        <v>0</v>
      </c>
      <c r="M500" s="63">
        <f t="shared" si="195"/>
        <v>0</v>
      </c>
      <c r="N500" s="63">
        <f t="shared" si="195"/>
        <v>100000</v>
      </c>
    </row>
    <row r="501" spans="1:14" ht="14.45" customHeight="1">
      <c r="A501" s="10" t="s">
        <v>123</v>
      </c>
      <c r="B501" s="2">
        <v>802</v>
      </c>
      <c r="C501" s="6" t="s">
        <v>176</v>
      </c>
      <c r="D501" s="6" t="s">
        <v>50</v>
      </c>
      <c r="E501" s="6" t="s">
        <v>124</v>
      </c>
      <c r="F501" s="6" t="s">
        <v>0</v>
      </c>
      <c r="G501" s="6" t="s">
        <v>0</v>
      </c>
      <c r="H501" s="51" t="s">
        <v>0</v>
      </c>
      <c r="I501" s="63">
        <v>100000</v>
      </c>
      <c r="J501" s="63">
        <f t="shared" si="195"/>
        <v>0</v>
      </c>
      <c r="K501" s="63">
        <f t="shared" si="195"/>
        <v>0</v>
      </c>
      <c r="L501" s="63">
        <f t="shared" si="195"/>
        <v>0</v>
      </c>
      <c r="M501" s="63">
        <f t="shared" si="195"/>
        <v>0</v>
      </c>
      <c r="N501" s="63">
        <f t="shared" si="195"/>
        <v>100000</v>
      </c>
    </row>
    <row r="502" spans="1:14" ht="28.9" customHeight="1">
      <c r="A502" s="11" t="s">
        <v>239</v>
      </c>
      <c r="B502" s="2">
        <v>802</v>
      </c>
      <c r="C502" s="12" t="s">
        <v>176</v>
      </c>
      <c r="D502" s="12" t="s">
        <v>50</v>
      </c>
      <c r="E502" s="12" t="s">
        <v>240</v>
      </c>
      <c r="F502" s="12" t="s">
        <v>0</v>
      </c>
      <c r="G502" s="12" t="s">
        <v>0</v>
      </c>
      <c r="H502" s="52" t="s">
        <v>0</v>
      </c>
      <c r="I502" s="64">
        <v>100000</v>
      </c>
      <c r="J502" s="64">
        <f t="shared" si="195"/>
        <v>0</v>
      </c>
      <c r="K502" s="64">
        <f t="shared" si="195"/>
        <v>0</v>
      </c>
      <c r="L502" s="64">
        <f t="shared" si="195"/>
        <v>0</v>
      </c>
      <c r="M502" s="64">
        <f t="shared" si="195"/>
        <v>0</v>
      </c>
      <c r="N502" s="64">
        <f t="shared" si="195"/>
        <v>100000</v>
      </c>
    </row>
    <row r="503" spans="1:14" ht="43.35" customHeight="1">
      <c r="A503" s="10" t="s">
        <v>35</v>
      </c>
      <c r="B503" s="2">
        <v>802</v>
      </c>
      <c r="C503" s="6" t="s">
        <v>176</v>
      </c>
      <c r="D503" s="6" t="s">
        <v>50</v>
      </c>
      <c r="E503" s="6" t="s">
        <v>240</v>
      </c>
      <c r="F503" s="6" t="s">
        <v>36</v>
      </c>
      <c r="G503" s="6" t="s">
        <v>0</v>
      </c>
      <c r="H503" s="51" t="s">
        <v>0</v>
      </c>
      <c r="I503" s="63">
        <v>100000</v>
      </c>
      <c r="J503" s="63">
        <f t="shared" si="195"/>
        <v>0</v>
      </c>
      <c r="K503" s="63">
        <f t="shared" si="195"/>
        <v>0</v>
      </c>
      <c r="L503" s="63">
        <f t="shared" si="195"/>
        <v>0</v>
      </c>
      <c r="M503" s="63">
        <f t="shared" si="195"/>
        <v>0</v>
      </c>
      <c r="N503" s="63">
        <f t="shared" si="195"/>
        <v>100000</v>
      </c>
    </row>
    <row r="504" spans="1:14" ht="43.35" customHeight="1">
      <c r="A504" s="10" t="s">
        <v>37</v>
      </c>
      <c r="B504" s="2">
        <v>802</v>
      </c>
      <c r="C504" s="6" t="s">
        <v>176</v>
      </c>
      <c r="D504" s="6" t="s">
        <v>50</v>
      </c>
      <c r="E504" s="6" t="s">
        <v>240</v>
      </c>
      <c r="F504" s="6" t="s">
        <v>38</v>
      </c>
      <c r="G504" s="6" t="s">
        <v>0</v>
      </c>
      <c r="H504" s="51" t="s">
        <v>0</v>
      </c>
      <c r="I504" s="63">
        <v>100000</v>
      </c>
      <c r="J504" s="63">
        <f t="shared" ref="J504:M504" si="196">J505+J508</f>
        <v>0</v>
      </c>
      <c r="K504" s="63">
        <f t="shared" si="196"/>
        <v>0</v>
      </c>
      <c r="L504" s="63">
        <f t="shared" si="196"/>
        <v>0</v>
      </c>
      <c r="M504" s="63">
        <f t="shared" si="196"/>
        <v>0</v>
      </c>
      <c r="N504" s="63">
        <f>N505+N508</f>
        <v>100000</v>
      </c>
    </row>
    <row r="505" spans="1:14" ht="43.35" customHeight="1">
      <c r="A505" s="5" t="s">
        <v>68</v>
      </c>
      <c r="B505" s="2">
        <v>802</v>
      </c>
      <c r="C505" s="6" t="s">
        <v>176</v>
      </c>
      <c r="D505" s="6" t="s">
        <v>50</v>
      </c>
      <c r="E505" s="6" t="s">
        <v>240</v>
      </c>
      <c r="F505" s="6" t="s">
        <v>69</v>
      </c>
      <c r="G505" s="6" t="s">
        <v>0</v>
      </c>
      <c r="H505" s="51" t="s">
        <v>0</v>
      </c>
      <c r="I505" s="63">
        <v>20000</v>
      </c>
      <c r="J505" s="63">
        <f t="shared" ref="J505:N506" si="197">J506</f>
        <v>0</v>
      </c>
      <c r="K505" s="63">
        <f t="shared" si="197"/>
        <v>0</v>
      </c>
      <c r="L505" s="63">
        <f t="shared" si="197"/>
        <v>0</v>
      </c>
      <c r="M505" s="63">
        <f t="shared" si="197"/>
        <v>0</v>
      </c>
      <c r="N505" s="63">
        <f t="shared" si="197"/>
        <v>20000</v>
      </c>
    </row>
    <row r="506" spans="1:14" ht="14.45" customHeight="1">
      <c r="A506" s="7" t="s">
        <v>54</v>
      </c>
      <c r="B506" s="2">
        <v>802</v>
      </c>
      <c r="C506" s="13" t="s">
        <v>176</v>
      </c>
      <c r="D506" s="13" t="s">
        <v>50</v>
      </c>
      <c r="E506" s="13" t="s">
        <v>240</v>
      </c>
      <c r="F506" s="13" t="s">
        <v>69</v>
      </c>
      <c r="G506" s="7" t="s">
        <v>55</v>
      </c>
      <c r="H506" s="49" t="s">
        <v>0</v>
      </c>
      <c r="I506" s="65">
        <v>20000</v>
      </c>
      <c r="J506" s="65">
        <f t="shared" si="197"/>
        <v>0</v>
      </c>
      <c r="K506" s="65">
        <f t="shared" si="197"/>
        <v>0</v>
      </c>
      <c r="L506" s="65">
        <f t="shared" si="197"/>
        <v>0</v>
      </c>
      <c r="M506" s="65">
        <f t="shared" si="197"/>
        <v>0</v>
      </c>
      <c r="N506" s="65">
        <f t="shared" si="197"/>
        <v>20000</v>
      </c>
    </row>
    <row r="507" spans="1:14" ht="28.9" customHeight="1">
      <c r="A507" s="7" t="s">
        <v>76</v>
      </c>
      <c r="B507" s="2">
        <v>802</v>
      </c>
      <c r="C507" s="13" t="s">
        <v>176</v>
      </c>
      <c r="D507" s="13" t="s">
        <v>50</v>
      </c>
      <c r="E507" s="13" t="s">
        <v>240</v>
      </c>
      <c r="F507" s="13" t="s">
        <v>69</v>
      </c>
      <c r="G507" s="7" t="s">
        <v>55</v>
      </c>
      <c r="H507" s="49" t="s">
        <v>77</v>
      </c>
      <c r="I507" s="65">
        <v>20000</v>
      </c>
      <c r="J507" s="65"/>
      <c r="K507" s="65"/>
      <c r="L507" s="65"/>
      <c r="M507" s="65"/>
      <c r="N507" s="65">
        <f>I507+M507</f>
        <v>20000</v>
      </c>
    </row>
    <row r="508" spans="1:14" ht="43.35" customHeight="1">
      <c r="A508" s="5" t="s">
        <v>39</v>
      </c>
      <c r="B508" s="2">
        <v>802</v>
      </c>
      <c r="C508" s="6" t="s">
        <v>176</v>
      </c>
      <c r="D508" s="6" t="s">
        <v>50</v>
      </c>
      <c r="E508" s="6" t="s">
        <v>240</v>
      </c>
      <c r="F508" s="6" t="s">
        <v>40</v>
      </c>
      <c r="G508" s="6" t="s">
        <v>0</v>
      </c>
      <c r="H508" s="51" t="s">
        <v>0</v>
      </c>
      <c r="I508" s="63">
        <v>80000</v>
      </c>
      <c r="J508" s="63">
        <f t="shared" ref="J508:N509" si="198">J509</f>
        <v>0</v>
      </c>
      <c r="K508" s="63">
        <f t="shared" si="198"/>
        <v>0</v>
      </c>
      <c r="L508" s="63">
        <f t="shared" si="198"/>
        <v>0</v>
      </c>
      <c r="M508" s="63">
        <f t="shared" si="198"/>
        <v>0</v>
      </c>
      <c r="N508" s="63">
        <f t="shared" si="198"/>
        <v>80000</v>
      </c>
    </row>
    <row r="509" spans="1:14" ht="14.45" customHeight="1">
      <c r="A509" s="7" t="s">
        <v>54</v>
      </c>
      <c r="B509" s="2">
        <v>802</v>
      </c>
      <c r="C509" s="13" t="s">
        <v>176</v>
      </c>
      <c r="D509" s="13" t="s">
        <v>50</v>
      </c>
      <c r="E509" s="13" t="s">
        <v>240</v>
      </c>
      <c r="F509" s="13" t="s">
        <v>40</v>
      </c>
      <c r="G509" s="7" t="s">
        <v>55</v>
      </c>
      <c r="H509" s="49" t="s">
        <v>0</v>
      </c>
      <c r="I509" s="65">
        <v>80000</v>
      </c>
      <c r="J509" s="65">
        <f t="shared" si="198"/>
        <v>0</v>
      </c>
      <c r="K509" s="65">
        <f t="shared" si="198"/>
        <v>0</v>
      </c>
      <c r="L509" s="65">
        <f t="shared" si="198"/>
        <v>0</v>
      </c>
      <c r="M509" s="65">
        <f t="shared" si="198"/>
        <v>0</v>
      </c>
      <c r="N509" s="65">
        <f t="shared" si="198"/>
        <v>80000</v>
      </c>
    </row>
    <row r="510" spans="1:14" ht="14.45" customHeight="1">
      <c r="A510" s="7" t="s">
        <v>104</v>
      </c>
      <c r="B510" s="2">
        <v>802</v>
      </c>
      <c r="C510" s="13" t="s">
        <v>176</v>
      </c>
      <c r="D510" s="13" t="s">
        <v>50</v>
      </c>
      <c r="E510" s="13" t="s">
        <v>240</v>
      </c>
      <c r="F510" s="13" t="s">
        <v>40</v>
      </c>
      <c r="G510" s="7" t="s">
        <v>55</v>
      </c>
      <c r="H510" s="49" t="s">
        <v>105</v>
      </c>
      <c r="I510" s="65">
        <v>80000</v>
      </c>
      <c r="J510" s="65"/>
      <c r="K510" s="65"/>
      <c r="L510" s="65"/>
      <c r="M510" s="65"/>
      <c r="N510" s="65">
        <f>I510+J510+K510+L510+M510</f>
        <v>80000</v>
      </c>
    </row>
    <row r="511" spans="1:14" ht="28.9" customHeight="1">
      <c r="A511" s="15" t="s">
        <v>241</v>
      </c>
      <c r="B511" s="75">
        <v>802</v>
      </c>
      <c r="C511" s="16" t="s">
        <v>242</v>
      </c>
      <c r="D511" s="16" t="s">
        <v>0</v>
      </c>
      <c r="E511" s="16" t="s">
        <v>0</v>
      </c>
      <c r="F511" s="16" t="s">
        <v>0</v>
      </c>
      <c r="G511" s="16" t="s">
        <v>0</v>
      </c>
      <c r="H511" s="50" t="s">
        <v>0</v>
      </c>
      <c r="I511" s="62">
        <v>5025447.2300000004</v>
      </c>
      <c r="J511" s="62">
        <f t="shared" ref="J511:N513" si="199">J512</f>
        <v>0</v>
      </c>
      <c r="K511" s="62">
        <f t="shared" si="199"/>
        <v>0</v>
      </c>
      <c r="L511" s="62">
        <f t="shared" si="199"/>
        <v>0</v>
      </c>
      <c r="M511" s="62">
        <f t="shared" si="199"/>
        <v>0</v>
      </c>
      <c r="N511" s="62">
        <f t="shared" si="199"/>
        <v>5025447.2300000004</v>
      </c>
    </row>
    <row r="512" spans="1:14" ht="28.9" customHeight="1">
      <c r="A512" s="8" t="s">
        <v>243</v>
      </c>
      <c r="B512" s="2">
        <v>802</v>
      </c>
      <c r="C512" s="6" t="s">
        <v>242</v>
      </c>
      <c r="D512" s="6" t="s">
        <v>32</v>
      </c>
      <c r="E512" s="6" t="s">
        <v>0</v>
      </c>
      <c r="F512" s="6" t="s">
        <v>0</v>
      </c>
      <c r="G512" s="6" t="s">
        <v>0</v>
      </c>
      <c r="H512" s="51" t="s">
        <v>0</v>
      </c>
      <c r="I512" s="63">
        <v>5025447.2300000004</v>
      </c>
      <c r="J512" s="63">
        <f t="shared" si="199"/>
        <v>0</v>
      </c>
      <c r="K512" s="63">
        <f t="shared" si="199"/>
        <v>0</v>
      </c>
      <c r="L512" s="63">
        <f t="shared" si="199"/>
        <v>0</v>
      </c>
      <c r="M512" s="63">
        <f t="shared" si="199"/>
        <v>0</v>
      </c>
      <c r="N512" s="63">
        <f t="shared" si="199"/>
        <v>5025447.2300000004</v>
      </c>
    </row>
    <row r="513" spans="1:14" ht="14.45" customHeight="1">
      <c r="A513" s="10" t="s">
        <v>15</v>
      </c>
      <c r="B513" s="2">
        <v>802</v>
      </c>
      <c r="C513" s="6" t="s">
        <v>242</v>
      </c>
      <c r="D513" s="6" t="s">
        <v>32</v>
      </c>
      <c r="E513" s="6" t="s">
        <v>16</v>
      </c>
      <c r="F513" s="6" t="s">
        <v>0</v>
      </c>
      <c r="G513" s="6" t="s">
        <v>0</v>
      </c>
      <c r="H513" s="51" t="s">
        <v>0</v>
      </c>
      <c r="I513" s="63">
        <v>5025447.2300000004</v>
      </c>
      <c r="J513" s="63">
        <f t="shared" si="199"/>
        <v>0</v>
      </c>
      <c r="K513" s="63">
        <f t="shared" si="199"/>
        <v>0</v>
      </c>
      <c r="L513" s="63">
        <f t="shared" si="199"/>
        <v>0</v>
      </c>
      <c r="M513" s="63">
        <f t="shared" si="199"/>
        <v>0</v>
      </c>
      <c r="N513" s="63">
        <f t="shared" si="199"/>
        <v>5025447.2300000004</v>
      </c>
    </row>
    <row r="514" spans="1:14" ht="14.45" customHeight="1">
      <c r="A514" s="10" t="s">
        <v>244</v>
      </c>
      <c r="B514" s="2">
        <v>802</v>
      </c>
      <c r="C514" s="6" t="s">
        <v>242</v>
      </c>
      <c r="D514" s="6" t="s">
        <v>32</v>
      </c>
      <c r="E514" s="6" t="s">
        <v>245</v>
      </c>
      <c r="F514" s="6" t="s">
        <v>0</v>
      </c>
      <c r="G514" s="6" t="s">
        <v>0</v>
      </c>
      <c r="H514" s="51" t="s">
        <v>0</v>
      </c>
      <c r="I514" s="63">
        <v>5025447.2300000004</v>
      </c>
      <c r="J514" s="63">
        <f t="shared" ref="J514:M514" si="200">J515+J520</f>
        <v>0</v>
      </c>
      <c r="K514" s="63">
        <f t="shared" si="200"/>
        <v>0</v>
      </c>
      <c r="L514" s="63">
        <f t="shared" si="200"/>
        <v>0</v>
      </c>
      <c r="M514" s="63">
        <f t="shared" si="200"/>
        <v>0</v>
      </c>
      <c r="N514" s="63">
        <f>N515+N520</f>
        <v>5025447.2300000004</v>
      </c>
    </row>
    <row r="515" spans="1:14" ht="43.35" customHeight="1">
      <c r="A515" s="11" t="s">
        <v>246</v>
      </c>
      <c r="B515" s="2">
        <v>802</v>
      </c>
      <c r="C515" s="12" t="s">
        <v>242</v>
      </c>
      <c r="D515" s="12" t="s">
        <v>32</v>
      </c>
      <c r="E515" s="12" t="s">
        <v>247</v>
      </c>
      <c r="F515" s="12" t="s">
        <v>0</v>
      </c>
      <c r="G515" s="12" t="s">
        <v>0</v>
      </c>
      <c r="H515" s="52" t="s">
        <v>0</v>
      </c>
      <c r="I515" s="64">
        <v>3045000</v>
      </c>
      <c r="J515" s="64">
        <f t="shared" ref="J515:N518" si="201">J516</f>
        <v>0</v>
      </c>
      <c r="K515" s="64">
        <f t="shared" si="201"/>
        <v>0</v>
      </c>
      <c r="L515" s="64">
        <f t="shared" si="201"/>
        <v>0</v>
      </c>
      <c r="M515" s="64">
        <f t="shared" si="201"/>
        <v>0</v>
      </c>
      <c r="N515" s="64">
        <f t="shared" si="201"/>
        <v>3045000</v>
      </c>
    </row>
    <row r="516" spans="1:14" ht="14.45" customHeight="1">
      <c r="A516" s="10" t="s">
        <v>244</v>
      </c>
      <c r="B516" s="2">
        <v>802</v>
      </c>
      <c r="C516" s="6" t="s">
        <v>242</v>
      </c>
      <c r="D516" s="6" t="s">
        <v>32</v>
      </c>
      <c r="E516" s="6" t="s">
        <v>247</v>
      </c>
      <c r="F516" s="6" t="s">
        <v>248</v>
      </c>
      <c r="G516" s="6" t="s">
        <v>0</v>
      </c>
      <c r="H516" s="51" t="s">
        <v>0</v>
      </c>
      <c r="I516" s="63">
        <v>3045000</v>
      </c>
      <c r="J516" s="63">
        <f t="shared" si="201"/>
        <v>0</v>
      </c>
      <c r="K516" s="63">
        <f t="shared" si="201"/>
        <v>0</v>
      </c>
      <c r="L516" s="63">
        <f t="shared" si="201"/>
        <v>0</v>
      </c>
      <c r="M516" s="63">
        <f t="shared" si="201"/>
        <v>0</v>
      </c>
      <c r="N516" s="63">
        <f t="shared" si="201"/>
        <v>3045000</v>
      </c>
    </row>
    <row r="517" spans="1:14" ht="14.45" customHeight="1">
      <c r="A517" s="10" t="s">
        <v>249</v>
      </c>
      <c r="B517" s="2">
        <v>802</v>
      </c>
      <c r="C517" s="6" t="s">
        <v>242</v>
      </c>
      <c r="D517" s="6" t="s">
        <v>32</v>
      </c>
      <c r="E517" s="6" t="s">
        <v>247</v>
      </c>
      <c r="F517" s="6" t="s">
        <v>250</v>
      </c>
      <c r="G517" s="6" t="s">
        <v>0</v>
      </c>
      <c r="H517" s="51" t="s">
        <v>0</v>
      </c>
      <c r="I517" s="63">
        <v>3045000</v>
      </c>
      <c r="J517" s="63">
        <f t="shared" si="201"/>
        <v>0</v>
      </c>
      <c r="K517" s="63">
        <f t="shared" si="201"/>
        <v>0</v>
      </c>
      <c r="L517" s="63">
        <f t="shared" si="201"/>
        <v>0</v>
      </c>
      <c r="M517" s="63">
        <f t="shared" si="201"/>
        <v>0</v>
      </c>
      <c r="N517" s="63">
        <f t="shared" si="201"/>
        <v>3045000</v>
      </c>
    </row>
    <row r="518" spans="1:14" ht="57.6" customHeight="1">
      <c r="A518" s="5" t="s">
        <v>251</v>
      </c>
      <c r="B518" s="2">
        <v>802</v>
      </c>
      <c r="C518" s="6" t="s">
        <v>242</v>
      </c>
      <c r="D518" s="6" t="s">
        <v>32</v>
      </c>
      <c r="E518" s="6" t="s">
        <v>247</v>
      </c>
      <c r="F518" s="6" t="s">
        <v>252</v>
      </c>
      <c r="G518" s="6" t="s">
        <v>0</v>
      </c>
      <c r="H518" s="51" t="s">
        <v>0</v>
      </c>
      <c r="I518" s="63">
        <v>3045000</v>
      </c>
      <c r="J518" s="63">
        <f t="shared" si="201"/>
        <v>0</v>
      </c>
      <c r="K518" s="63">
        <f t="shared" si="201"/>
        <v>0</v>
      </c>
      <c r="L518" s="63">
        <f t="shared" si="201"/>
        <v>0</v>
      </c>
      <c r="M518" s="63">
        <f t="shared" si="201"/>
        <v>0</v>
      </c>
      <c r="N518" s="63">
        <f t="shared" si="201"/>
        <v>3045000</v>
      </c>
    </row>
    <row r="519" spans="1:14" ht="14.45" customHeight="1">
      <c r="A519" s="7" t="s">
        <v>253</v>
      </c>
      <c r="B519" s="2">
        <v>802</v>
      </c>
      <c r="C519" s="13" t="s">
        <v>242</v>
      </c>
      <c r="D519" s="13" t="s">
        <v>32</v>
      </c>
      <c r="E519" s="13" t="s">
        <v>247</v>
      </c>
      <c r="F519" s="13" t="s">
        <v>252</v>
      </c>
      <c r="G519" s="7" t="s">
        <v>254</v>
      </c>
      <c r="H519" s="49" t="s">
        <v>0</v>
      </c>
      <c r="I519" s="65">
        <v>3045000</v>
      </c>
      <c r="J519" s="65"/>
      <c r="K519" s="65"/>
      <c r="L519" s="65"/>
      <c r="M519" s="65"/>
      <c r="N519" s="65">
        <f>I519+J519+K519+L519+M519</f>
        <v>3045000</v>
      </c>
    </row>
    <row r="520" spans="1:14" ht="116.1" customHeight="1">
      <c r="A520" s="11" t="s">
        <v>255</v>
      </c>
      <c r="B520" s="2">
        <v>802</v>
      </c>
      <c r="C520" s="12" t="s">
        <v>242</v>
      </c>
      <c r="D520" s="12" t="s">
        <v>32</v>
      </c>
      <c r="E520" s="12" t="s">
        <v>256</v>
      </c>
      <c r="F520" s="12" t="s">
        <v>0</v>
      </c>
      <c r="G520" s="12" t="s">
        <v>0</v>
      </c>
      <c r="H520" s="52" t="s">
        <v>0</v>
      </c>
      <c r="I520" s="64">
        <v>1980447.23</v>
      </c>
      <c r="J520" s="64">
        <f t="shared" ref="J520:N522" si="202">J521</f>
        <v>0</v>
      </c>
      <c r="K520" s="64">
        <f t="shared" si="202"/>
        <v>0</v>
      </c>
      <c r="L520" s="64">
        <f t="shared" si="202"/>
        <v>0</v>
      </c>
      <c r="M520" s="64">
        <f t="shared" si="202"/>
        <v>0</v>
      </c>
      <c r="N520" s="64">
        <f t="shared" si="202"/>
        <v>1980447.23</v>
      </c>
    </row>
    <row r="521" spans="1:14" ht="14.45" customHeight="1">
      <c r="A521" s="10" t="s">
        <v>244</v>
      </c>
      <c r="B521" s="2">
        <v>802</v>
      </c>
      <c r="C521" s="6" t="s">
        <v>242</v>
      </c>
      <c r="D521" s="6" t="s">
        <v>32</v>
      </c>
      <c r="E521" s="6" t="s">
        <v>256</v>
      </c>
      <c r="F521" s="6" t="s">
        <v>248</v>
      </c>
      <c r="G521" s="6" t="s">
        <v>0</v>
      </c>
      <c r="H521" s="51" t="s">
        <v>0</v>
      </c>
      <c r="I521" s="63">
        <v>1980447.23</v>
      </c>
      <c r="J521" s="63">
        <f t="shared" si="202"/>
        <v>0</v>
      </c>
      <c r="K521" s="63">
        <f t="shared" si="202"/>
        <v>0</v>
      </c>
      <c r="L521" s="63">
        <f t="shared" si="202"/>
        <v>0</v>
      </c>
      <c r="M521" s="63">
        <f t="shared" si="202"/>
        <v>0</v>
      </c>
      <c r="N521" s="63">
        <f t="shared" si="202"/>
        <v>1980447.23</v>
      </c>
    </row>
    <row r="522" spans="1:14" ht="14.45" customHeight="1">
      <c r="A522" s="5" t="s">
        <v>257</v>
      </c>
      <c r="B522" s="2">
        <v>802</v>
      </c>
      <c r="C522" s="6" t="s">
        <v>242</v>
      </c>
      <c r="D522" s="6" t="s">
        <v>32</v>
      </c>
      <c r="E522" s="6" t="s">
        <v>256</v>
      </c>
      <c r="F522" s="6" t="s">
        <v>258</v>
      </c>
      <c r="G522" s="6" t="s">
        <v>0</v>
      </c>
      <c r="H522" s="51" t="s">
        <v>0</v>
      </c>
      <c r="I522" s="63">
        <v>1980447.23</v>
      </c>
      <c r="J522" s="63">
        <f t="shared" si="202"/>
        <v>0</v>
      </c>
      <c r="K522" s="63">
        <f t="shared" si="202"/>
        <v>0</v>
      </c>
      <c r="L522" s="63">
        <f t="shared" si="202"/>
        <v>0</v>
      </c>
      <c r="M522" s="63">
        <f t="shared" si="202"/>
        <v>0</v>
      </c>
      <c r="N522" s="63">
        <f t="shared" si="202"/>
        <v>1980447.23</v>
      </c>
    </row>
    <row r="523" spans="1:14" ht="14.45" customHeight="1">
      <c r="A523" s="7" t="s">
        <v>253</v>
      </c>
      <c r="B523" s="2">
        <v>802</v>
      </c>
      <c r="C523" s="13" t="s">
        <v>242</v>
      </c>
      <c r="D523" s="13" t="s">
        <v>32</v>
      </c>
      <c r="E523" s="13" t="s">
        <v>256</v>
      </c>
      <c r="F523" s="13" t="s">
        <v>258</v>
      </c>
      <c r="G523" s="7" t="s">
        <v>254</v>
      </c>
      <c r="H523" s="49" t="s">
        <v>0</v>
      </c>
      <c r="I523" s="65">
        <v>1980447.23</v>
      </c>
      <c r="J523" s="65"/>
      <c r="K523" s="65"/>
      <c r="L523" s="65"/>
      <c r="M523" s="65"/>
      <c r="N523" s="65">
        <f>I523+J523+K523+L523+M523</f>
        <v>1980447.23</v>
      </c>
    </row>
  </sheetData>
  <mergeCells count="3">
    <mergeCell ref="E2:O2"/>
    <mergeCell ref="A5:I5"/>
    <mergeCell ref="M3:N4"/>
  </mergeCells>
  <pageMargins left="0.39370078740157483" right="0.39370078740157483" top="0.39370078740157483" bottom="0.39370078740157483" header="0.31496062992125984" footer="0.31496062992125984"/>
  <pageSetup paperSize="9" scale="45" orientation="portrait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38"/>
  <sheetViews>
    <sheetView zoomScaleSheetLayoutView="100" workbookViewId="0">
      <pane ySplit="5" topLeftCell="A395" activePane="bottomLeft" state="frozen"/>
      <selection pane="bottomLeft" activeCell="M403" sqref="M403"/>
    </sheetView>
  </sheetViews>
  <sheetFormatPr defaultRowHeight="12.75"/>
  <cols>
    <col min="1" max="1" width="49.6640625" style="81" customWidth="1"/>
    <col min="2" max="2" width="13" style="106" customWidth="1"/>
    <col min="3" max="3" width="6.1640625" style="81" customWidth="1"/>
    <col min="4" max="4" width="6" style="81" customWidth="1"/>
    <col min="5" max="5" width="15.5" style="81" customWidth="1"/>
    <col min="6" max="6" width="7.5" style="81" customWidth="1"/>
    <col min="7" max="7" width="8.6640625" style="81" customWidth="1"/>
    <col min="8" max="8" width="6.6640625" style="81" customWidth="1"/>
    <col min="9" max="9" width="24.1640625" style="81" customWidth="1"/>
    <col min="10" max="10" width="24.1640625" style="81" hidden="1" customWidth="1"/>
    <col min="11" max="14" width="24.1640625" style="81" customWidth="1"/>
    <col min="15" max="15" width="21.5" style="81" customWidth="1"/>
    <col min="16" max="16" width="21" style="81" customWidth="1"/>
    <col min="17" max="17" width="13.83203125" style="81" bestFit="1" customWidth="1"/>
    <col min="18" max="16384" width="9.33203125" style="81"/>
  </cols>
  <sheetData>
    <row r="1" spans="1:17">
      <c r="A1" s="81" t="s">
        <v>0</v>
      </c>
    </row>
    <row r="2" spans="1:17" ht="48.6" customHeight="1">
      <c r="A2" s="47"/>
      <c r="B2" s="74"/>
      <c r="C2" s="47"/>
      <c r="D2" s="47"/>
      <c r="E2" s="128" t="s">
        <v>378</v>
      </c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1:17" ht="66.75" customHeight="1">
      <c r="A3" s="126" t="s">
        <v>285</v>
      </c>
      <c r="B3" s="126"/>
      <c r="C3" s="126"/>
      <c r="D3" s="126"/>
      <c r="E3" s="126"/>
      <c r="F3" s="126"/>
      <c r="G3" s="126"/>
      <c r="H3" s="126"/>
      <c r="I3" s="126"/>
      <c r="J3" s="107"/>
      <c r="K3" s="107"/>
      <c r="L3" s="107"/>
    </row>
    <row r="4" spans="1:17" ht="22.5" customHeight="1">
      <c r="A4" s="1" t="s">
        <v>0</v>
      </c>
      <c r="B4" s="1"/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06"/>
      <c r="J4" s="106"/>
      <c r="K4" s="106"/>
      <c r="L4" s="106"/>
      <c r="M4" s="106"/>
      <c r="N4" s="106" t="s">
        <v>1</v>
      </c>
    </row>
    <row r="5" spans="1:17" ht="71.099999999999994" customHeight="1">
      <c r="A5" s="2" t="s">
        <v>2</v>
      </c>
      <c r="B5" s="2" t="s">
        <v>311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46" t="s">
        <v>8</v>
      </c>
      <c r="I5" s="60" t="s">
        <v>309</v>
      </c>
      <c r="J5" s="82" t="s">
        <v>340</v>
      </c>
      <c r="K5" s="82" t="s">
        <v>341</v>
      </c>
      <c r="L5" s="82" t="s">
        <v>342</v>
      </c>
      <c r="M5" s="82" t="s">
        <v>343</v>
      </c>
      <c r="N5" s="60" t="s">
        <v>337</v>
      </c>
      <c r="O5" s="112" t="s">
        <v>379</v>
      </c>
      <c r="P5" s="117" t="s">
        <v>385</v>
      </c>
    </row>
    <row r="6" spans="1:17" ht="22.7" customHeight="1">
      <c r="A6" s="3" t="s">
        <v>9</v>
      </c>
      <c r="B6" s="2">
        <v>802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8" t="s">
        <v>0</v>
      </c>
      <c r="I6" s="61">
        <v>276496239.04000008</v>
      </c>
      <c r="J6" s="61" t="e">
        <f t="shared" ref="J6:M6" si="0">J7</f>
        <v>#REF!</v>
      </c>
      <c r="K6" s="61">
        <f t="shared" si="0"/>
        <v>27173340.949999999</v>
      </c>
      <c r="L6" s="61">
        <f t="shared" si="0"/>
        <v>0</v>
      </c>
      <c r="M6" s="61">
        <f t="shared" si="0"/>
        <v>0</v>
      </c>
      <c r="N6" s="61">
        <f>N7</f>
        <v>303669579.99000007</v>
      </c>
      <c r="O6" s="109">
        <f>I6+K6+L6+M6</f>
        <v>303669579.99000007</v>
      </c>
      <c r="P6" s="109"/>
      <c r="Q6" s="14"/>
    </row>
    <row r="7" spans="1:17" ht="57.6" customHeight="1">
      <c r="A7" s="5" t="s">
        <v>10</v>
      </c>
      <c r="B7" s="2">
        <v>802</v>
      </c>
      <c r="C7" s="7" t="s">
        <v>0</v>
      </c>
      <c r="D7" s="7" t="s">
        <v>0</v>
      </c>
      <c r="E7" s="7" t="s">
        <v>0</v>
      </c>
      <c r="F7" s="7" t="s">
        <v>0</v>
      </c>
      <c r="G7" s="7" t="s">
        <v>0</v>
      </c>
      <c r="H7" s="49" t="s">
        <v>0</v>
      </c>
      <c r="I7" s="61">
        <v>276496239.04000008</v>
      </c>
      <c r="J7" s="61" t="e">
        <f>J8+J168+J185+J221+J283+J396+J419+J441+J488+J513+J526</f>
        <v>#REF!</v>
      </c>
      <c r="K7" s="61">
        <f>K8+K168+K185+K221+K283+K396+K419+K441+K488+K513+K526+K417</f>
        <v>27173340.949999999</v>
      </c>
      <c r="L7" s="61">
        <f>L8+L168+L185+L221+L283+L396+L419+L441+L488+L513+L526+L417</f>
        <v>0</v>
      </c>
      <c r="M7" s="61">
        <f>M8+M168+M185+M221+M283+M396+M419+M441+M488+M513+M526+M417</f>
        <v>0</v>
      </c>
      <c r="N7" s="61">
        <f>N8+N168+N185+N221+N283+N396+N419+N441+N488+N513+N526+N417</f>
        <v>303669579.99000007</v>
      </c>
      <c r="O7" s="109">
        <f>O8+O168+O185+O221+O283+O396+O419+O441+O488+O513+O526+O417</f>
        <v>-421674.70999999996</v>
      </c>
      <c r="P7" s="109">
        <f>N7+O7</f>
        <v>303247905.28000009</v>
      </c>
      <c r="Q7" s="115">
        <f>'[1]На 01.05. 2018г.'!$G$716-P7</f>
        <v>-298222458.05000007</v>
      </c>
    </row>
    <row r="8" spans="1:17" ht="28.9" customHeight="1">
      <c r="A8" s="15" t="s">
        <v>11</v>
      </c>
      <c r="B8" s="75">
        <v>802</v>
      </c>
      <c r="C8" s="16" t="s">
        <v>12</v>
      </c>
      <c r="D8" s="16" t="s">
        <v>0</v>
      </c>
      <c r="E8" s="16" t="s">
        <v>0</v>
      </c>
      <c r="F8" s="16" t="s">
        <v>0</v>
      </c>
      <c r="G8" s="16" t="s">
        <v>0</v>
      </c>
      <c r="H8" s="50" t="s">
        <v>0</v>
      </c>
      <c r="I8" s="62">
        <v>124503718.3</v>
      </c>
      <c r="J8" s="62">
        <f>J9+J18+J31+J104+J97</f>
        <v>0</v>
      </c>
      <c r="K8" s="62">
        <f>K9+K18+K31+K104+K97</f>
        <v>3183102.74</v>
      </c>
      <c r="L8" s="62">
        <f>L9+L18+L31+L104+L97</f>
        <v>0</v>
      </c>
      <c r="M8" s="62">
        <f>M9+M18+M31+M104+M97</f>
        <v>150000</v>
      </c>
      <c r="N8" s="62">
        <f>N9+N18+N31+N104+N97</f>
        <v>127836821.04000001</v>
      </c>
      <c r="O8" s="62">
        <f t="shared" ref="O8:P8" si="1">O9+O18+O31+O104+O97</f>
        <v>84750</v>
      </c>
      <c r="P8" s="62">
        <f t="shared" si="1"/>
        <v>127921571.04000001</v>
      </c>
      <c r="Q8" s="119"/>
    </row>
    <row r="9" spans="1:17" ht="57.6" customHeight="1">
      <c r="A9" s="8" t="s">
        <v>13</v>
      </c>
      <c r="B9" s="2">
        <v>802</v>
      </c>
      <c r="C9" s="6" t="s">
        <v>12</v>
      </c>
      <c r="D9" s="6" t="s">
        <v>14</v>
      </c>
      <c r="E9" s="6" t="s">
        <v>0</v>
      </c>
      <c r="F9" s="6" t="s">
        <v>0</v>
      </c>
      <c r="G9" s="6" t="s">
        <v>0</v>
      </c>
      <c r="H9" s="51" t="s">
        <v>0</v>
      </c>
      <c r="I9" s="63">
        <v>4331754</v>
      </c>
      <c r="J9" s="63">
        <f t="shared" ref="J9:P14" si="2">J10</f>
        <v>0</v>
      </c>
      <c r="K9" s="63">
        <f t="shared" si="2"/>
        <v>0</v>
      </c>
      <c r="L9" s="63">
        <f t="shared" si="2"/>
        <v>0</v>
      </c>
      <c r="M9" s="63">
        <f t="shared" si="2"/>
        <v>0</v>
      </c>
      <c r="N9" s="63">
        <f t="shared" si="2"/>
        <v>4331754</v>
      </c>
      <c r="O9" s="63">
        <f t="shared" si="2"/>
        <v>0</v>
      </c>
      <c r="P9" s="63">
        <f t="shared" si="2"/>
        <v>4331754</v>
      </c>
    </row>
    <row r="10" spans="1:17" ht="14.45" customHeight="1">
      <c r="A10" s="10" t="s">
        <v>15</v>
      </c>
      <c r="B10" s="2">
        <v>802</v>
      </c>
      <c r="C10" s="6" t="s">
        <v>12</v>
      </c>
      <c r="D10" s="6" t="s">
        <v>14</v>
      </c>
      <c r="E10" s="6" t="s">
        <v>16</v>
      </c>
      <c r="F10" s="6" t="s">
        <v>0</v>
      </c>
      <c r="G10" s="6" t="s">
        <v>0</v>
      </c>
      <c r="H10" s="51" t="s">
        <v>0</v>
      </c>
      <c r="I10" s="63">
        <v>4331754</v>
      </c>
      <c r="J10" s="63">
        <f t="shared" si="2"/>
        <v>0</v>
      </c>
      <c r="K10" s="63">
        <f t="shared" si="2"/>
        <v>0</v>
      </c>
      <c r="L10" s="63">
        <f t="shared" si="2"/>
        <v>0</v>
      </c>
      <c r="M10" s="63">
        <f t="shared" si="2"/>
        <v>0</v>
      </c>
      <c r="N10" s="63">
        <f t="shared" si="2"/>
        <v>4331754</v>
      </c>
      <c r="O10" s="63">
        <f t="shared" si="2"/>
        <v>0</v>
      </c>
      <c r="P10" s="63">
        <f t="shared" si="2"/>
        <v>4331754</v>
      </c>
    </row>
    <row r="11" spans="1:17" ht="86.85" customHeight="1">
      <c r="A11" s="10" t="s">
        <v>17</v>
      </c>
      <c r="B11" s="2">
        <v>802</v>
      </c>
      <c r="C11" s="6" t="s">
        <v>12</v>
      </c>
      <c r="D11" s="6" t="s">
        <v>14</v>
      </c>
      <c r="E11" s="6" t="s">
        <v>18</v>
      </c>
      <c r="F11" s="6" t="s">
        <v>0</v>
      </c>
      <c r="G11" s="6" t="s">
        <v>0</v>
      </c>
      <c r="H11" s="51" t="s">
        <v>0</v>
      </c>
      <c r="I11" s="63">
        <v>4331754</v>
      </c>
      <c r="J11" s="63">
        <f t="shared" si="2"/>
        <v>0</v>
      </c>
      <c r="K11" s="63">
        <f t="shared" si="2"/>
        <v>0</v>
      </c>
      <c r="L11" s="63">
        <f t="shared" si="2"/>
        <v>0</v>
      </c>
      <c r="M11" s="63">
        <f t="shared" si="2"/>
        <v>0</v>
      </c>
      <c r="N11" s="63">
        <f t="shared" si="2"/>
        <v>4331754</v>
      </c>
      <c r="O11" s="63">
        <f t="shared" si="2"/>
        <v>0</v>
      </c>
      <c r="P11" s="63">
        <f t="shared" si="2"/>
        <v>4331754</v>
      </c>
    </row>
    <row r="12" spans="1:17" ht="14.45" customHeight="1">
      <c r="A12" s="11" t="s">
        <v>19</v>
      </c>
      <c r="B12" s="2">
        <v>802</v>
      </c>
      <c r="C12" s="12" t="s">
        <v>12</v>
      </c>
      <c r="D12" s="12" t="s">
        <v>14</v>
      </c>
      <c r="E12" s="12" t="s">
        <v>20</v>
      </c>
      <c r="F12" s="12" t="s">
        <v>0</v>
      </c>
      <c r="G12" s="12" t="s">
        <v>0</v>
      </c>
      <c r="H12" s="52" t="s">
        <v>0</v>
      </c>
      <c r="I12" s="64">
        <v>4331754</v>
      </c>
      <c r="J12" s="64">
        <f t="shared" si="2"/>
        <v>0</v>
      </c>
      <c r="K12" s="64">
        <f t="shared" si="2"/>
        <v>0</v>
      </c>
      <c r="L12" s="64">
        <f t="shared" si="2"/>
        <v>0</v>
      </c>
      <c r="M12" s="64">
        <f t="shared" si="2"/>
        <v>0</v>
      </c>
      <c r="N12" s="64">
        <f t="shared" si="2"/>
        <v>4331754</v>
      </c>
      <c r="O12" s="64">
        <f t="shared" si="2"/>
        <v>0</v>
      </c>
      <c r="P12" s="64">
        <f t="shared" si="2"/>
        <v>4331754</v>
      </c>
    </row>
    <row r="13" spans="1:17" ht="100.9" customHeight="1">
      <c r="A13" s="10" t="s">
        <v>21</v>
      </c>
      <c r="B13" s="2">
        <v>802</v>
      </c>
      <c r="C13" s="6" t="s">
        <v>12</v>
      </c>
      <c r="D13" s="6" t="s">
        <v>14</v>
      </c>
      <c r="E13" s="6" t="s">
        <v>20</v>
      </c>
      <c r="F13" s="6" t="s">
        <v>22</v>
      </c>
      <c r="G13" s="6" t="s">
        <v>0</v>
      </c>
      <c r="H13" s="51" t="s">
        <v>0</v>
      </c>
      <c r="I13" s="63">
        <v>4331754</v>
      </c>
      <c r="J13" s="63">
        <f t="shared" si="2"/>
        <v>0</v>
      </c>
      <c r="K13" s="63">
        <f t="shared" si="2"/>
        <v>0</v>
      </c>
      <c r="L13" s="63">
        <f t="shared" si="2"/>
        <v>0</v>
      </c>
      <c r="M13" s="63">
        <f t="shared" si="2"/>
        <v>0</v>
      </c>
      <c r="N13" s="63">
        <f t="shared" si="2"/>
        <v>4331754</v>
      </c>
      <c r="O13" s="63">
        <f t="shared" si="2"/>
        <v>0</v>
      </c>
      <c r="P13" s="63">
        <f t="shared" si="2"/>
        <v>4331754</v>
      </c>
    </row>
    <row r="14" spans="1:17" ht="43.35" customHeight="1">
      <c r="A14" s="10" t="s">
        <v>23</v>
      </c>
      <c r="B14" s="2">
        <v>802</v>
      </c>
      <c r="C14" s="6" t="s">
        <v>12</v>
      </c>
      <c r="D14" s="6" t="s">
        <v>14</v>
      </c>
      <c r="E14" s="6" t="s">
        <v>20</v>
      </c>
      <c r="F14" s="6" t="s">
        <v>24</v>
      </c>
      <c r="G14" s="6" t="s">
        <v>0</v>
      </c>
      <c r="H14" s="51" t="s">
        <v>0</v>
      </c>
      <c r="I14" s="63">
        <v>4331754</v>
      </c>
      <c r="J14" s="63">
        <f t="shared" si="2"/>
        <v>0</v>
      </c>
      <c r="K14" s="63">
        <f t="shared" si="2"/>
        <v>0</v>
      </c>
      <c r="L14" s="63">
        <f t="shared" si="2"/>
        <v>0</v>
      </c>
      <c r="M14" s="63">
        <f t="shared" si="2"/>
        <v>0</v>
      </c>
      <c r="N14" s="63">
        <f t="shared" si="2"/>
        <v>4331754</v>
      </c>
      <c r="O14" s="63">
        <f t="shared" si="2"/>
        <v>0</v>
      </c>
      <c r="P14" s="63">
        <f t="shared" si="2"/>
        <v>4331754</v>
      </c>
    </row>
    <row r="15" spans="1:17" ht="28.9" customHeight="1">
      <c r="A15" s="5" t="s">
        <v>25</v>
      </c>
      <c r="B15" s="2">
        <v>802</v>
      </c>
      <c r="C15" s="6" t="s">
        <v>12</v>
      </c>
      <c r="D15" s="6" t="s">
        <v>14</v>
      </c>
      <c r="E15" s="6" t="s">
        <v>20</v>
      </c>
      <c r="F15" s="6" t="s">
        <v>26</v>
      </c>
      <c r="G15" s="6" t="s">
        <v>0</v>
      </c>
      <c r="H15" s="51" t="s">
        <v>0</v>
      </c>
      <c r="I15" s="63">
        <v>4331754</v>
      </c>
      <c r="J15" s="63">
        <f t="shared" ref="J15:M15" si="3">J16+J17</f>
        <v>0</v>
      </c>
      <c r="K15" s="63">
        <f t="shared" si="3"/>
        <v>0</v>
      </c>
      <c r="L15" s="63">
        <f t="shared" si="3"/>
        <v>0</v>
      </c>
      <c r="M15" s="63">
        <f t="shared" si="3"/>
        <v>0</v>
      </c>
      <c r="N15" s="63">
        <f>N16+N17</f>
        <v>4331754</v>
      </c>
      <c r="O15" s="63">
        <f t="shared" ref="O15:P15" si="4">O16+O17</f>
        <v>0</v>
      </c>
      <c r="P15" s="63">
        <f t="shared" si="4"/>
        <v>4331754</v>
      </c>
    </row>
    <row r="16" spans="1:17" ht="57.75" customHeight="1">
      <c r="A16" s="7" t="s">
        <v>27</v>
      </c>
      <c r="B16" s="2">
        <v>802</v>
      </c>
      <c r="C16" s="13" t="s">
        <v>12</v>
      </c>
      <c r="D16" s="13" t="s">
        <v>14</v>
      </c>
      <c r="E16" s="13" t="s">
        <v>20</v>
      </c>
      <c r="F16" s="13" t="s">
        <v>26</v>
      </c>
      <c r="G16" s="7" t="s">
        <v>28</v>
      </c>
      <c r="H16" s="49" t="s">
        <v>0</v>
      </c>
      <c r="I16" s="65">
        <v>3327000</v>
      </c>
      <c r="J16" s="65"/>
      <c r="K16" s="65"/>
      <c r="L16" s="65"/>
      <c r="M16" s="65"/>
      <c r="N16" s="65">
        <f>I16+J16+K16+L16+M16</f>
        <v>3327000</v>
      </c>
      <c r="O16" s="110"/>
      <c r="P16" s="109">
        <f>N16</f>
        <v>3327000</v>
      </c>
    </row>
    <row r="17" spans="1:16" ht="47.25" customHeight="1">
      <c r="A17" s="7" t="s">
        <v>29</v>
      </c>
      <c r="B17" s="2">
        <v>802</v>
      </c>
      <c r="C17" s="13" t="s">
        <v>12</v>
      </c>
      <c r="D17" s="13" t="s">
        <v>14</v>
      </c>
      <c r="E17" s="13" t="s">
        <v>20</v>
      </c>
      <c r="F17" s="13" t="s">
        <v>26</v>
      </c>
      <c r="G17" s="7" t="s">
        <v>30</v>
      </c>
      <c r="H17" s="49" t="s">
        <v>0</v>
      </c>
      <c r="I17" s="65">
        <v>1004754</v>
      </c>
      <c r="J17" s="65"/>
      <c r="K17" s="65"/>
      <c r="L17" s="65"/>
      <c r="M17" s="65"/>
      <c r="N17" s="65">
        <f>I17+J17+K17+L17+M17</f>
        <v>1004754</v>
      </c>
      <c r="O17" s="110"/>
      <c r="P17" s="109">
        <f>N17</f>
        <v>1004754</v>
      </c>
    </row>
    <row r="18" spans="1:16" ht="72.599999999999994" customHeight="1">
      <c r="A18" s="8" t="s">
        <v>31</v>
      </c>
      <c r="B18" s="2">
        <v>802</v>
      </c>
      <c r="C18" s="6" t="s">
        <v>12</v>
      </c>
      <c r="D18" s="6" t="s">
        <v>32</v>
      </c>
      <c r="E18" s="6" t="s">
        <v>0</v>
      </c>
      <c r="F18" s="6" t="s">
        <v>0</v>
      </c>
      <c r="G18" s="6" t="s">
        <v>0</v>
      </c>
      <c r="H18" s="51" t="s">
        <v>0</v>
      </c>
      <c r="I18" s="63">
        <v>250758</v>
      </c>
      <c r="J18" s="63">
        <f t="shared" ref="J18:P22" si="5">J19</f>
        <v>0</v>
      </c>
      <c r="K18" s="63">
        <f t="shared" si="5"/>
        <v>0</v>
      </c>
      <c r="L18" s="63">
        <f t="shared" si="5"/>
        <v>0</v>
      </c>
      <c r="M18" s="63">
        <f t="shared" si="5"/>
        <v>0</v>
      </c>
      <c r="N18" s="63">
        <f t="shared" si="5"/>
        <v>250758</v>
      </c>
      <c r="O18" s="63">
        <f t="shared" si="5"/>
        <v>0</v>
      </c>
      <c r="P18" s="63">
        <f t="shared" si="5"/>
        <v>250758</v>
      </c>
    </row>
    <row r="19" spans="1:16" ht="14.45" customHeight="1">
      <c r="A19" s="10" t="s">
        <v>15</v>
      </c>
      <c r="B19" s="2">
        <v>802</v>
      </c>
      <c r="C19" s="6" t="s">
        <v>12</v>
      </c>
      <c r="D19" s="6" t="s">
        <v>32</v>
      </c>
      <c r="E19" s="6" t="s">
        <v>16</v>
      </c>
      <c r="F19" s="6" t="s">
        <v>0</v>
      </c>
      <c r="G19" s="6" t="s">
        <v>0</v>
      </c>
      <c r="H19" s="51" t="s">
        <v>0</v>
      </c>
      <c r="I19" s="63">
        <v>250758</v>
      </c>
      <c r="J19" s="63">
        <f t="shared" si="5"/>
        <v>0</v>
      </c>
      <c r="K19" s="63">
        <f t="shared" si="5"/>
        <v>0</v>
      </c>
      <c r="L19" s="63">
        <f t="shared" si="5"/>
        <v>0</v>
      </c>
      <c r="M19" s="63">
        <f t="shared" si="5"/>
        <v>0</v>
      </c>
      <c r="N19" s="63">
        <f t="shared" si="5"/>
        <v>250758</v>
      </c>
      <c r="O19" s="63">
        <f t="shared" si="5"/>
        <v>0</v>
      </c>
      <c r="P19" s="63">
        <f t="shared" si="5"/>
        <v>250758</v>
      </c>
    </row>
    <row r="20" spans="1:16" ht="86.85" customHeight="1">
      <c r="A20" s="10" t="s">
        <v>17</v>
      </c>
      <c r="B20" s="2">
        <v>802</v>
      </c>
      <c r="C20" s="6" t="s">
        <v>12</v>
      </c>
      <c r="D20" s="6" t="s">
        <v>32</v>
      </c>
      <c r="E20" s="6" t="s">
        <v>18</v>
      </c>
      <c r="F20" s="6" t="s">
        <v>0</v>
      </c>
      <c r="G20" s="6" t="s">
        <v>0</v>
      </c>
      <c r="H20" s="51" t="s">
        <v>0</v>
      </c>
      <c r="I20" s="63">
        <v>250758</v>
      </c>
      <c r="J20" s="63">
        <f t="shared" si="5"/>
        <v>0</v>
      </c>
      <c r="K20" s="63">
        <f t="shared" si="5"/>
        <v>0</v>
      </c>
      <c r="L20" s="63">
        <f t="shared" si="5"/>
        <v>0</v>
      </c>
      <c r="M20" s="63">
        <f t="shared" si="5"/>
        <v>0</v>
      </c>
      <c r="N20" s="63">
        <f t="shared" si="5"/>
        <v>250758</v>
      </c>
      <c r="O20" s="63">
        <f t="shared" si="5"/>
        <v>0</v>
      </c>
      <c r="P20" s="63">
        <f t="shared" si="5"/>
        <v>250758</v>
      </c>
    </row>
    <row r="21" spans="1:16" ht="28.9" customHeight="1">
      <c r="A21" s="11" t="s">
        <v>33</v>
      </c>
      <c r="B21" s="2">
        <v>802</v>
      </c>
      <c r="C21" s="12" t="s">
        <v>12</v>
      </c>
      <c r="D21" s="12" t="s">
        <v>32</v>
      </c>
      <c r="E21" s="12" t="s">
        <v>34</v>
      </c>
      <c r="F21" s="12" t="s">
        <v>0</v>
      </c>
      <c r="G21" s="12" t="s">
        <v>0</v>
      </c>
      <c r="H21" s="52" t="s">
        <v>0</v>
      </c>
      <c r="I21" s="64">
        <v>250758</v>
      </c>
      <c r="J21" s="64">
        <f t="shared" si="5"/>
        <v>0</v>
      </c>
      <c r="K21" s="64">
        <f t="shared" si="5"/>
        <v>0</v>
      </c>
      <c r="L21" s="64">
        <f t="shared" si="5"/>
        <v>0</v>
      </c>
      <c r="M21" s="64">
        <f t="shared" si="5"/>
        <v>0</v>
      </c>
      <c r="N21" s="64">
        <f t="shared" si="5"/>
        <v>250758</v>
      </c>
      <c r="O21" s="64">
        <f t="shared" si="5"/>
        <v>0</v>
      </c>
      <c r="P21" s="64">
        <f t="shared" si="5"/>
        <v>250758</v>
      </c>
    </row>
    <row r="22" spans="1:16" ht="43.35" customHeight="1">
      <c r="A22" s="10" t="s">
        <v>35</v>
      </c>
      <c r="B22" s="2">
        <v>802</v>
      </c>
      <c r="C22" s="6" t="s">
        <v>12</v>
      </c>
      <c r="D22" s="6" t="s">
        <v>32</v>
      </c>
      <c r="E22" s="6" t="s">
        <v>34</v>
      </c>
      <c r="F22" s="6" t="s">
        <v>36</v>
      </c>
      <c r="G22" s="6" t="s">
        <v>0</v>
      </c>
      <c r="H22" s="51" t="s">
        <v>0</v>
      </c>
      <c r="I22" s="63">
        <v>250758</v>
      </c>
      <c r="J22" s="63">
        <f t="shared" si="5"/>
        <v>0</v>
      </c>
      <c r="K22" s="63">
        <f t="shared" si="5"/>
        <v>0</v>
      </c>
      <c r="L22" s="63">
        <f t="shared" si="5"/>
        <v>0</v>
      </c>
      <c r="M22" s="63">
        <f t="shared" si="5"/>
        <v>0</v>
      </c>
      <c r="N22" s="63">
        <f t="shared" si="5"/>
        <v>250758</v>
      </c>
      <c r="O22" s="63">
        <f t="shared" si="5"/>
        <v>0</v>
      </c>
      <c r="P22" s="63">
        <f t="shared" si="5"/>
        <v>250758</v>
      </c>
    </row>
    <row r="23" spans="1:16" ht="43.35" customHeight="1">
      <c r="A23" s="10" t="s">
        <v>37</v>
      </c>
      <c r="B23" s="2">
        <v>802</v>
      </c>
      <c r="C23" s="6" t="s">
        <v>12</v>
      </c>
      <c r="D23" s="6" t="s">
        <v>32</v>
      </c>
      <c r="E23" s="6" t="s">
        <v>34</v>
      </c>
      <c r="F23" s="6" t="s">
        <v>38</v>
      </c>
      <c r="G23" s="6" t="s">
        <v>0</v>
      </c>
      <c r="H23" s="51" t="s">
        <v>0</v>
      </c>
      <c r="I23" s="63">
        <v>250758</v>
      </c>
      <c r="J23" s="63">
        <f>J25+J24</f>
        <v>0</v>
      </c>
      <c r="K23" s="63">
        <f t="shared" ref="K23:M23" si="6">K25+K24</f>
        <v>0</v>
      </c>
      <c r="L23" s="63">
        <f t="shared" si="6"/>
        <v>0</v>
      </c>
      <c r="M23" s="63">
        <f t="shared" si="6"/>
        <v>0</v>
      </c>
      <c r="N23" s="63">
        <f>N25+N24</f>
        <v>250758</v>
      </c>
      <c r="O23" s="63">
        <f t="shared" ref="O23:P23" si="7">O25+O24</f>
        <v>0</v>
      </c>
      <c r="P23" s="63">
        <f t="shared" si="7"/>
        <v>250758</v>
      </c>
    </row>
    <row r="24" spans="1:16" ht="43.35" customHeight="1">
      <c r="A24" s="10"/>
      <c r="B24" s="97">
        <v>802</v>
      </c>
      <c r="C24" s="27" t="s">
        <v>12</v>
      </c>
      <c r="D24" s="27" t="s">
        <v>32</v>
      </c>
      <c r="E24" s="27" t="s">
        <v>34</v>
      </c>
      <c r="F24" s="27">
        <v>242</v>
      </c>
      <c r="G24" s="27">
        <v>340</v>
      </c>
      <c r="H24" s="53">
        <v>1123</v>
      </c>
      <c r="I24" s="63">
        <v>15260</v>
      </c>
      <c r="J24" s="63"/>
      <c r="K24" s="63"/>
      <c r="L24" s="63"/>
      <c r="M24" s="66"/>
      <c r="N24" s="66">
        <f>I24+J24+K24+L24+M24</f>
        <v>15260</v>
      </c>
      <c r="O24" s="110"/>
      <c r="P24" s="109">
        <f>N24</f>
        <v>15260</v>
      </c>
    </row>
    <row r="25" spans="1:16" ht="43.35" customHeight="1">
      <c r="A25" s="5" t="s">
        <v>39</v>
      </c>
      <c r="B25" s="2">
        <v>802</v>
      </c>
      <c r="C25" s="6" t="s">
        <v>12</v>
      </c>
      <c r="D25" s="6" t="s">
        <v>32</v>
      </c>
      <c r="E25" s="6" t="s">
        <v>34</v>
      </c>
      <c r="F25" s="6" t="s">
        <v>40</v>
      </c>
      <c r="G25" s="6" t="s">
        <v>0</v>
      </c>
      <c r="H25" s="51" t="s">
        <v>0</v>
      </c>
      <c r="I25" s="63">
        <v>235498</v>
      </c>
      <c r="J25" s="63">
        <f t="shared" ref="J25:M25" si="8">J26+J28</f>
        <v>0</v>
      </c>
      <c r="K25" s="63">
        <f t="shared" si="8"/>
        <v>0</v>
      </c>
      <c r="L25" s="63">
        <f t="shared" si="8"/>
        <v>0</v>
      </c>
      <c r="M25" s="63">
        <f t="shared" si="8"/>
        <v>0</v>
      </c>
      <c r="N25" s="63">
        <f>N26+N28</f>
        <v>235498</v>
      </c>
      <c r="O25" s="63">
        <f t="shared" ref="O25:P25" si="9">O26+O28</f>
        <v>0</v>
      </c>
      <c r="P25" s="63">
        <f t="shared" si="9"/>
        <v>235498</v>
      </c>
    </row>
    <row r="26" spans="1:16" ht="14.45" customHeight="1">
      <c r="A26" s="7" t="s">
        <v>41</v>
      </c>
      <c r="B26" s="2">
        <v>802</v>
      </c>
      <c r="C26" s="13" t="s">
        <v>12</v>
      </c>
      <c r="D26" s="13" t="s">
        <v>32</v>
      </c>
      <c r="E26" s="13" t="s">
        <v>34</v>
      </c>
      <c r="F26" s="13" t="s">
        <v>40</v>
      </c>
      <c r="G26" s="13">
        <v>296</v>
      </c>
      <c r="H26" s="49" t="s">
        <v>0</v>
      </c>
      <c r="I26" s="65">
        <v>171575</v>
      </c>
      <c r="J26" s="65">
        <f t="shared" ref="J26:M26" si="10">J27</f>
        <v>0</v>
      </c>
      <c r="K26" s="65">
        <f t="shared" si="10"/>
        <v>0</v>
      </c>
      <c r="L26" s="65">
        <f t="shared" si="10"/>
        <v>0</v>
      </c>
      <c r="M26" s="65">
        <f t="shared" si="10"/>
        <v>18548</v>
      </c>
      <c r="N26" s="65">
        <f>N27</f>
        <v>190123</v>
      </c>
      <c r="O26" s="110"/>
      <c r="P26" s="109">
        <f>N26</f>
        <v>190123</v>
      </c>
    </row>
    <row r="27" spans="1:16" ht="57.6" customHeight="1">
      <c r="A27" s="7" t="s">
        <v>43</v>
      </c>
      <c r="B27" s="2">
        <v>802</v>
      </c>
      <c r="C27" s="13" t="s">
        <v>12</v>
      </c>
      <c r="D27" s="13" t="s">
        <v>32</v>
      </c>
      <c r="E27" s="13" t="s">
        <v>34</v>
      </c>
      <c r="F27" s="13" t="s">
        <v>40</v>
      </c>
      <c r="G27" s="13">
        <v>296</v>
      </c>
      <c r="H27" s="49" t="s">
        <v>44</v>
      </c>
      <c r="I27" s="65">
        <v>171575</v>
      </c>
      <c r="J27" s="65"/>
      <c r="K27" s="65"/>
      <c r="L27" s="65"/>
      <c r="M27" s="65">
        <v>18548</v>
      </c>
      <c r="N27" s="65">
        <f>I27+J27+K27+L27+M27</f>
        <v>190123</v>
      </c>
      <c r="O27" s="110"/>
      <c r="P27" s="109">
        <f>N27</f>
        <v>190123</v>
      </c>
    </row>
    <row r="28" spans="1:16" ht="14.45" customHeight="1">
      <c r="A28" s="7" t="s">
        <v>45</v>
      </c>
      <c r="B28" s="2">
        <v>802</v>
      </c>
      <c r="C28" s="13" t="s">
        <v>12</v>
      </c>
      <c r="D28" s="13" t="s">
        <v>32</v>
      </c>
      <c r="E28" s="13" t="s">
        <v>34</v>
      </c>
      <c r="F28" s="13" t="s">
        <v>40</v>
      </c>
      <c r="G28" s="7" t="s">
        <v>46</v>
      </c>
      <c r="H28" s="49" t="s">
        <v>0</v>
      </c>
      <c r="I28" s="65">
        <v>63923</v>
      </c>
      <c r="J28" s="65">
        <f t="shared" ref="J28:M28" si="11">J29+J30</f>
        <v>0</v>
      </c>
      <c r="K28" s="65">
        <f t="shared" si="11"/>
        <v>0</v>
      </c>
      <c r="L28" s="65">
        <f t="shared" si="11"/>
        <v>0</v>
      </c>
      <c r="M28" s="65">
        <f t="shared" si="11"/>
        <v>-18548</v>
      </c>
      <c r="N28" s="65">
        <f>N29+N30</f>
        <v>45375</v>
      </c>
      <c r="O28" s="65">
        <f t="shared" ref="O28:P28" si="12">O29+O30</f>
        <v>0</v>
      </c>
      <c r="P28" s="65">
        <f t="shared" si="12"/>
        <v>45375</v>
      </c>
    </row>
    <row r="29" spans="1:16" ht="14.45" customHeight="1">
      <c r="A29" s="7" t="s">
        <v>47</v>
      </c>
      <c r="B29" s="2">
        <v>802</v>
      </c>
      <c r="C29" s="13" t="s">
        <v>12</v>
      </c>
      <c r="D29" s="13" t="s">
        <v>32</v>
      </c>
      <c r="E29" s="13" t="s">
        <v>34</v>
      </c>
      <c r="F29" s="13" t="s">
        <v>40</v>
      </c>
      <c r="G29" s="7" t="s">
        <v>46</v>
      </c>
      <c r="H29" s="49" t="s">
        <v>48</v>
      </c>
      <c r="I29" s="65">
        <v>24000</v>
      </c>
      <c r="J29" s="65"/>
      <c r="K29" s="65"/>
      <c r="L29" s="65"/>
      <c r="M29" s="65"/>
      <c r="N29" s="65">
        <f>I29+J29+K29+L29+M29</f>
        <v>24000</v>
      </c>
      <c r="O29" s="110"/>
      <c r="P29" s="109">
        <f>N29</f>
        <v>24000</v>
      </c>
    </row>
    <row r="30" spans="1:16" ht="14.45" customHeight="1">
      <c r="A30" s="17" t="s">
        <v>82</v>
      </c>
      <c r="B30" s="2">
        <v>802</v>
      </c>
      <c r="C30" s="13" t="s">
        <v>12</v>
      </c>
      <c r="D30" s="13" t="s">
        <v>32</v>
      </c>
      <c r="E30" s="13" t="s">
        <v>34</v>
      </c>
      <c r="F30" s="13" t="s">
        <v>40</v>
      </c>
      <c r="G30" s="7" t="s">
        <v>46</v>
      </c>
      <c r="H30" s="49">
        <v>1123</v>
      </c>
      <c r="I30" s="65">
        <v>39923</v>
      </c>
      <c r="J30" s="65"/>
      <c r="K30" s="65"/>
      <c r="L30" s="65"/>
      <c r="M30" s="65">
        <f>-18548</f>
        <v>-18548</v>
      </c>
      <c r="N30" s="65">
        <f>I30+J30+K30+L30+M30</f>
        <v>21375</v>
      </c>
      <c r="O30" s="110"/>
      <c r="P30" s="109">
        <f>N30</f>
        <v>21375</v>
      </c>
    </row>
    <row r="31" spans="1:16" ht="86.85" customHeight="1">
      <c r="A31" s="8" t="s">
        <v>49</v>
      </c>
      <c r="B31" s="2">
        <v>802</v>
      </c>
      <c r="C31" s="6" t="s">
        <v>12</v>
      </c>
      <c r="D31" s="6" t="s">
        <v>50</v>
      </c>
      <c r="E31" s="6" t="s">
        <v>0</v>
      </c>
      <c r="F31" s="6" t="s">
        <v>0</v>
      </c>
      <c r="G31" s="6" t="s">
        <v>0</v>
      </c>
      <c r="H31" s="51" t="s">
        <v>0</v>
      </c>
      <c r="I31" s="63">
        <v>87050302</v>
      </c>
      <c r="J31" s="63">
        <f t="shared" ref="J31:M31" si="13">J32+J40</f>
        <v>0</v>
      </c>
      <c r="K31" s="63">
        <f t="shared" si="13"/>
        <v>870400</v>
      </c>
      <c r="L31" s="63">
        <f t="shared" si="13"/>
        <v>0</v>
      </c>
      <c r="M31" s="63">
        <f t="shared" si="13"/>
        <v>0</v>
      </c>
      <c r="N31" s="63">
        <f>N32+N40</f>
        <v>87920702</v>
      </c>
      <c r="O31" s="63">
        <f t="shared" ref="O31:P31" si="14">O32+O40</f>
        <v>0</v>
      </c>
      <c r="P31" s="63">
        <f t="shared" si="14"/>
        <v>87920702</v>
      </c>
    </row>
    <row r="32" spans="1:16" ht="43.35" customHeight="1">
      <c r="A32" s="10" t="s">
        <v>51</v>
      </c>
      <c r="B32" s="2">
        <v>802</v>
      </c>
      <c r="C32" s="6" t="s">
        <v>12</v>
      </c>
      <c r="D32" s="6" t="s">
        <v>50</v>
      </c>
      <c r="E32" s="6" t="s">
        <v>339</v>
      </c>
      <c r="F32" s="6" t="s">
        <v>0</v>
      </c>
      <c r="G32" s="6" t="s">
        <v>0</v>
      </c>
      <c r="H32" s="51" t="s">
        <v>0</v>
      </c>
      <c r="I32" s="63">
        <v>300000</v>
      </c>
      <c r="J32" s="63">
        <f t="shared" ref="J32:P38" si="15">J33</f>
        <v>0</v>
      </c>
      <c r="K32" s="63">
        <f t="shared" si="15"/>
        <v>0</v>
      </c>
      <c r="L32" s="63">
        <f t="shared" si="15"/>
        <v>0</v>
      </c>
      <c r="M32" s="63">
        <f t="shared" si="15"/>
        <v>0</v>
      </c>
      <c r="N32" s="63">
        <f t="shared" si="15"/>
        <v>300000</v>
      </c>
      <c r="O32" s="63">
        <f t="shared" si="15"/>
        <v>0</v>
      </c>
      <c r="P32" s="63">
        <f t="shared" si="15"/>
        <v>300000</v>
      </c>
    </row>
    <row r="33" spans="1:16" ht="28.9" customHeight="1">
      <c r="A33" s="10" t="s">
        <v>52</v>
      </c>
      <c r="B33" s="2">
        <v>802</v>
      </c>
      <c r="C33" s="6" t="s">
        <v>12</v>
      </c>
      <c r="D33" s="6" t="s">
        <v>50</v>
      </c>
      <c r="E33" s="6" t="s">
        <v>339</v>
      </c>
      <c r="F33" s="6" t="s">
        <v>0</v>
      </c>
      <c r="G33" s="6" t="s">
        <v>0</v>
      </c>
      <c r="H33" s="51" t="s">
        <v>0</v>
      </c>
      <c r="I33" s="63">
        <v>300000</v>
      </c>
      <c r="J33" s="63">
        <f t="shared" si="15"/>
        <v>0</v>
      </c>
      <c r="K33" s="63">
        <f t="shared" si="15"/>
        <v>0</v>
      </c>
      <c r="L33" s="63">
        <f t="shared" si="15"/>
        <v>0</v>
      </c>
      <c r="M33" s="63">
        <f t="shared" si="15"/>
        <v>0</v>
      </c>
      <c r="N33" s="63">
        <f t="shared" si="15"/>
        <v>300000</v>
      </c>
      <c r="O33" s="63">
        <f t="shared" si="15"/>
        <v>0</v>
      </c>
      <c r="P33" s="63">
        <f t="shared" si="15"/>
        <v>300000</v>
      </c>
    </row>
    <row r="34" spans="1:16" ht="57.6" customHeight="1">
      <c r="A34" s="11" t="s">
        <v>53</v>
      </c>
      <c r="B34" s="2">
        <v>802</v>
      </c>
      <c r="C34" s="12" t="s">
        <v>12</v>
      </c>
      <c r="D34" s="12" t="s">
        <v>50</v>
      </c>
      <c r="E34" s="27" t="s">
        <v>338</v>
      </c>
      <c r="F34" s="12" t="s">
        <v>0</v>
      </c>
      <c r="G34" s="12" t="s">
        <v>0</v>
      </c>
      <c r="H34" s="52" t="s">
        <v>0</v>
      </c>
      <c r="I34" s="64">
        <v>300000</v>
      </c>
      <c r="J34" s="64">
        <f t="shared" si="15"/>
        <v>0</v>
      </c>
      <c r="K34" s="64">
        <f t="shared" si="15"/>
        <v>0</v>
      </c>
      <c r="L34" s="64">
        <f t="shared" si="15"/>
        <v>0</v>
      </c>
      <c r="M34" s="64">
        <f t="shared" si="15"/>
        <v>0</v>
      </c>
      <c r="N34" s="64">
        <f t="shared" si="15"/>
        <v>300000</v>
      </c>
      <c r="O34" s="64">
        <f t="shared" si="15"/>
        <v>0</v>
      </c>
      <c r="P34" s="64">
        <f t="shared" si="15"/>
        <v>300000</v>
      </c>
    </row>
    <row r="35" spans="1:16" ht="43.35" customHeight="1">
      <c r="A35" s="10" t="s">
        <v>35</v>
      </c>
      <c r="B35" s="2">
        <v>802</v>
      </c>
      <c r="C35" s="6" t="s">
        <v>12</v>
      </c>
      <c r="D35" s="6" t="s">
        <v>50</v>
      </c>
      <c r="E35" s="27" t="s">
        <v>338</v>
      </c>
      <c r="F35" s="6" t="s">
        <v>36</v>
      </c>
      <c r="G35" s="6" t="s">
        <v>0</v>
      </c>
      <c r="H35" s="51" t="s">
        <v>0</v>
      </c>
      <c r="I35" s="63">
        <v>300000</v>
      </c>
      <c r="J35" s="63">
        <f t="shared" si="15"/>
        <v>0</v>
      </c>
      <c r="K35" s="63">
        <f t="shared" si="15"/>
        <v>0</v>
      </c>
      <c r="L35" s="63">
        <f t="shared" si="15"/>
        <v>0</v>
      </c>
      <c r="M35" s="63">
        <f t="shared" si="15"/>
        <v>0</v>
      </c>
      <c r="N35" s="63">
        <f t="shared" si="15"/>
        <v>300000</v>
      </c>
      <c r="O35" s="63">
        <f t="shared" si="15"/>
        <v>0</v>
      </c>
      <c r="P35" s="63">
        <f t="shared" si="15"/>
        <v>300000</v>
      </c>
    </row>
    <row r="36" spans="1:16" ht="43.35" customHeight="1">
      <c r="A36" s="10" t="s">
        <v>37</v>
      </c>
      <c r="B36" s="2">
        <v>802</v>
      </c>
      <c r="C36" s="6" t="s">
        <v>12</v>
      </c>
      <c r="D36" s="6" t="s">
        <v>50</v>
      </c>
      <c r="E36" s="27" t="s">
        <v>338</v>
      </c>
      <c r="F36" s="6" t="s">
        <v>38</v>
      </c>
      <c r="G36" s="6" t="s">
        <v>0</v>
      </c>
      <c r="H36" s="51" t="s">
        <v>0</v>
      </c>
      <c r="I36" s="63">
        <v>300000</v>
      </c>
      <c r="J36" s="63">
        <f t="shared" si="15"/>
        <v>0</v>
      </c>
      <c r="K36" s="63">
        <f t="shared" si="15"/>
        <v>0</v>
      </c>
      <c r="L36" s="63">
        <f t="shared" si="15"/>
        <v>0</v>
      </c>
      <c r="M36" s="63">
        <f t="shared" si="15"/>
        <v>0</v>
      </c>
      <c r="N36" s="63">
        <f t="shared" si="15"/>
        <v>300000</v>
      </c>
      <c r="O36" s="63">
        <f t="shared" si="15"/>
        <v>0</v>
      </c>
      <c r="P36" s="63">
        <f t="shared" si="15"/>
        <v>300000</v>
      </c>
    </row>
    <row r="37" spans="1:16" ht="43.35" customHeight="1">
      <c r="A37" s="5" t="s">
        <v>39</v>
      </c>
      <c r="B37" s="2">
        <v>802</v>
      </c>
      <c r="C37" s="6" t="s">
        <v>12</v>
      </c>
      <c r="D37" s="6" t="s">
        <v>50</v>
      </c>
      <c r="E37" s="27" t="s">
        <v>338</v>
      </c>
      <c r="F37" s="6" t="s">
        <v>40</v>
      </c>
      <c r="G37" s="6" t="s">
        <v>0</v>
      </c>
      <c r="H37" s="51" t="s">
        <v>0</v>
      </c>
      <c r="I37" s="63">
        <v>300000</v>
      </c>
      <c r="J37" s="63">
        <f t="shared" si="15"/>
        <v>0</v>
      </c>
      <c r="K37" s="63">
        <f t="shared" si="15"/>
        <v>0</v>
      </c>
      <c r="L37" s="63">
        <f t="shared" si="15"/>
        <v>0</v>
      </c>
      <c r="M37" s="63">
        <f t="shared" si="15"/>
        <v>0</v>
      </c>
      <c r="N37" s="63">
        <f t="shared" si="15"/>
        <v>300000</v>
      </c>
      <c r="O37" s="63">
        <f t="shared" si="15"/>
        <v>0</v>
      </c>
      <c r="P37" s="63">
        <f t="shared" si="15"/>
        <v>300000</v>
      </c>
    </row>
    <row r="38" spans="1:16" ht="14.45" customHeight="1">
      <c r="A38" s="7" t="s">
        <v>54</v>
      </c>
      <c r="B38" s="2">
        <v>802</v>
      </c>
      <c r="C38" s="13" t="s">
        <v>12</v>
      </c>
      <c r="D38" s="13" t="s">
        <v>50</v>
      </c>
      <c r="E38" s="27" t="s">
        <v>338</v>
      </c>
      <c r="F38" s="13" t="s">
        <v>40</v>
      </c>
      <c r="G38" s="7" t="s">
        <v>55</v>
      </c>
      <c r="H38" s="49" t="s">
        <v>0</v>
      </c>
      <c r="I38" s="65">
        <v>300000</v>
      </c>
      <c r="J38" s="65">
        <f t="shared" si="15"/>
        <v>0</v>
      </c>
      <c r="K38" s="65">
        <f t="shared" si="15"/>
        <v>0</v>
      </c>
      <c r="L38" s="65">
        <f t="shared" si="15"/>
        <v>0</v>
      </c>
      <c r="M38" s="65">
        <f t="shared" si="15"/>
        <v>0</v>
      </c>
      <c r="N38" s="65">
        <f t="shared" si="15"/>
        <v>300000</v>
      </c>
      <c r="O38" s="65">
        <f t="shared" si="15"/>
        <v>0</v>
      </c>
      <c r="P38" s="65">
        <f t="shared" si="15"/>
        <v>300000</v>
      </c>
    </row>
    <row r="39" spans="1:16" ht="58.5" customHeight="1">
      <c r="A39" s="7" t="s">
        <v>56</v>
      </c>
      <c r="B39" s="2">
        <v>802</v>
      </c>
      <c r="C39" s="13" t="s">
        <v>12</v>
      </c>
      <c r="D39" s="13" t="s">
        <v>50</v>
      </c>
      <c r="E39" s="27" t="s">
        <v>338</v>
      </c>
      <c r="F39" s="13" t="s">
        <v>40</v>
      </c>
      <c r="G39" s="7" t="s">
        <v>55</v>
      </c>
      <c r="H39" s="49" t="s">
        <v>57</v>
      </c>
      <c r="I39" s="65">
        <v>300000</v>
      </c>
      <c r="J39" s="65"/>
      <c r="K39" s="65"/>
      <c r="L39" s="65"/>
      <c r="M39" s="65"/>
      <c r="N39" s="65">
        <f>I39+J39+K39+L39+M39</f>
        <v>300000</v>
      </c>
      <c r="O39" s="110"/>
      <c r="P39" s="109">
        <f>N39</f>
        <v>300000</v>
      </c>
    </row>
    <row r="40" spans="1:16" ht="14.45" customHeight="1">
      <c r="A40" s="10" t="s">
        <v>15</v>
      </c>
      <c r="B40" s="2">
        <v>802</v>
      </c>
      <c r="C40" s="6" t="s">
        <v>12</v>
      </c>
      <c r="D40" s="6" t="s">
        <v>50</v>
      </c>
      <c r="E40" s="6" t="s">
        <v>16</v>
      </c>
      <c r="F40" s="6" t="s">
        <v>0</v>
      </c>
      <c r="G40" s="6" t="s">
        <v>0</v>
      </c>
      <c r="H40" s="51" t="s">
        <v>0</v>
      </c>
      <c r="I40" s="63">
        <v>86750302</v>
      </c>
      <c r="J40" s="63">
        <f t="shared" ref="J40:P41" si="16">J41</f>
        <v>0</v>
      </c>
      <c r="K40" s="63">
        <f t="shared" si="16"/>
        <v>870400</v>
      </c>
      <c r="L40" s="63">
        <f t="shared" si="16"/>
        <v>0</v>
      </c>
      <c r="M40" s="63">
        <f t="shared" si="16"/>
        <v>0</v>
      </c>
      <c r="N40" s="63">
        <f t="shared" si="16"/>
        <v>87620702</v>
      </c>
      <c r="O40" s="63">
        <f t="shared" si="16"/>
        <v>0</v>
      </c>
      <c r="P40" s="63">
        <f t="shared" si="16"/>
        <v>87620702</v>
      </c>
    </row>
    <row r="41" spans="1:16" ht="86.85" customHeight="1">
      <c r="A41" s="10" t="s">
        <v>17</v>
      </c>
      <c r="B41" s="2">
        <v>802</v>
      </c>
      <c r="C41" s="6" t="s">
        <v>12</v>
      </c>
      <c r="D41" s="6" t="s">
        <v>50</v>
      </c>
      <c r="E41" s="6" t="s">
        <v>18</v>
      </c>
      <c r="F41" s="6" t="s">
        <v>0</v>
      </c>
      <c r="G41" s="6" t="s">
        <v>0</v>
      </c>
      <c r="H41" s="51" t="s">
        <v>0</v>
      </c>
      <c r="I41" s="63">
        <v>86750302</v>
      </c>
      <c r="J41" s="63">
        <f t="shared" si="16"/>
        <v>0</v>
      </c>
      <c r="K41" s="63">
        <f t="shared" si="16"/>
        <v>870400</v>
      </c>
      <c r="L41" s="63">
        <f t="shared" si="16"/>
        <v>0</v>
      </c>
      <c r="M41" s="63">
        <f t="shared" si="16"/>
        <v>0</v>
      </c>
      <c r="N41" s="63">
        <f t="shared" si="16"/>
        <v>87620702</v>
      </c>
      <c r="O41" s="63">
        <f t="shared" si="16"/>
        <v>0</v>
      </c>
      <c r="P41" s="63">
        <f t="shared" si="16"/>
        <v>87620702</v>
      </c>
    </row>
    <row r="42" spans="1:16" ht="28.9" customHeight="1">
      <c r="A42" s="11" t="s">
        <v>33</v>
      </c>
      <c r="B42" s="2">
        <v>802</v>
      </c>
      <c r="C42" s="12" t="s">
        <v>12</v>
      </c>
      <c r="D42" s="12" t="s">
        <v>50</v>
      </c>
      <c r="E42" s="12" t="s">
        <v>34</v>
      </c>
      <c r="F42" s="12" t="s">
        <v>0</v>
      </c>
      <c r="G42" s="12" t="s">
        <v>0</v>
      </c>
      <c r="H42" s="52" t="s">
        <v>0</v>
      </c>
      <c r="I42" s="64">
        <v>86750302</v>
      </c>
      <c r="J42" s="64">
        <f t="shared" ref="J42:M42" si="17">J43+J53+J93</f>
        <v>0</v>
      </c>
      <c r="K42" s="64">
        <f>K43+K53+K93</f>
        <v>870400</v>
      </c>
      <c r="L42" s="64">
        <f t="shared" si="17"/>
        <v>0</v>
      </c>
      <c r="M42" s="64">
        <f t="shared" si="17"/>
        <v>0</v>
      </c>
      <c r="N42" s="64">
        <f>N43+N53+N93</f>
        <v>87620702</v>
      </c>
      <c r="O42" s="64">
        <f t="shared" ref="O42:P42" si="18">O43+O53+O93</f>
        <v>0</v>
      </c>
      <c r="P42" s="64">
        <f t="shared" si="18"/>
        <v>87620702</v>
      </c>
    </row>
    <row r="43" spans="1:16" ht="100.9" customHeight="1">
      <c r="A43" s="10" t="s">
        <v>21</v>
      </c>
      <c r="B43" s="2">
        <v>802</v>
      </c>
      <c r="C43" s="6" t="s">
        <v>12</v>
      </c>
      <c r="D43" s="6" t="s">
        <v>50</v>
      </c>
      <c r="E43" s="6" t="s">
        <v>34</v>
      </c>
      <c r="F43" s="6" t="s">
        <v>22</v>
      </c>
      <c r="G43" s="6" t="s">
        <v>0</v>
      </c>
      <c r="H43" s="51" t="s">
        <v>0</v>
      </c>
      <c r="I43" s="63">
        <v>76460229</v>
      </c>
      <c r="J43" s="63">
        <f t="shared" ref="J43:M43" si="19">J44</f>
        <v>0</v>
      </c>
      <c r="K43" s="63">
        <f t="shared" si="19"/>
        <v>500000</v>
      </c>
      <c r="L43" s="63">
        <f t="shared" si="19"/>
        <v>0</v>
      </c>
      <c r="M43" s="63">
        <f t="shared" si="19"/>
        <v>0</v>
      </c>
      <c r="N43" s="63">
        <f>N44</f>
        <v>76960229</v>
      </c>
      <c r="O43" s="63">
        <f t="shared" ref="O43:P43" si="20">O44</f>
        <v>0</v>
      </c>
      <c r="P43" s="63">
        <f t="shared" si="20"/>
        <v>76960229</v>
      </c>
    </row>
    <row r="44" spans="1:16" ht="43.35" customHeight="1">
      <c r="A44" s="10" t="s">
        <v>23</v>
      </c>
      <c r="B44" s="2">
        <v>802</v>
      </c>
      <c r="C44" s="6" t="s">
        <v>12</v>
      </c>
      <c r="D44" s="6" t="s">
        <v>50</v>
      </c>
      <c r="E44" s="6" t="s">
        <v>34</v>
      </c>
      <c r="F44" s="6" t="s">
        <v>24</v>
      </c>
      <c r="G44" s="6" t="s">
        <v>0</v>
      </c>
      <c r="H44" s="51" t="s">
        <v>0</v>
      </c>
      <c r="I44" s="63">
        <v>76460229</v>
      </c>
      <c r="J44" s="63">
        <f t="shared" ref="J44:M44" si="21">J45+J48</f>
        <v>0</v>
      </c>
      <c r="K44" s="63">
        <f t="shared" si="21"/>
        <v>500000</v>
      </c>
      <c r="L44" s="63">
        <f t="shared" si="21"/>
        <v>0</v>
      </c>
      <c r="M44" s="63">
        <f t="shared" si="21"/>
        <v>0</v>
      </c>
      <c r="N44" s="63">
        <f>N45+N48</f>
        <v>76960229</v>
      </c>
      <c r="O44" s="63">
        <f t="shared" ref="O44:P44" si="22">O45+O48</f>
        <v>0</v>
      </c>
      <c r="P44" s="63">
        <f t="shared" si="22"/>
        <v>76960229</v>
      </c>
    </row>
    <row r="45" spans="1:16" ht="28.9" customHeight="1">
      <c r="A45" s="5" t="s">
        <v>25</v>
      </c>
      <c r="B45" s="2">
        <v>802</v>
      </c>
      <c r="C45" s="6" t="s">
        <v>12</v>
      </c>
      <c r="D45" s="6" t="s">
        <v>50</v>
      </c>
      <c r="E45" s="6" t="s">
        <v>34</v>
      </c>
      <c r="F45" s="6" t="s">
        <v>26</v>
      </c>
      <c r="G45" s="6" t="s">
        <v>0</v>
      </c>
      <c r="H45" s="51" t="s">
        <v>0</v>
      </c>
      <c r="I45" s="63">
        <v>72863022</v>
      </c>
      <c r="J45" s="63">
        <f t="shared" ref="J45:M45" si="23">J46+J47</f>
        <v>0</v>
      </c>
      <c r="K45" s="63">
        <f t="shared" si="23"/>
        <v>0</v>
      </c>
      <c r="L45" s="63">
        <f t="shared" si="23"/>
        <v>0</v>
      </c>
      <c r="M45" s="63">
        <f t="shared" si="23"/>
        <v>0</v>
      </c>
      <c r="N45" s="63">
        <f>N46+N47</f>
        <v>72863022</v>
      </c>
      <c r="O45" s="63">
        <f t="shared" ref="O45:P45" si="24">O46+O47</f>
        <v>0</v>
      </c>
      <c r="P45" s="63">
        <f t="shared" si="24"/>
        <v>72863022</v>
      </c>
    </row>
    <row r="46" spans="1:16" ht="14.45" customHeight="1">
      <c r="A46" s="7" t="s">
        <v>27</v>
      </c>
      <c r="B46" s="2">
        <v>802</v>
      </c>
      <c r="C46" s="13" t="s">
        <v>12</v>
      </c>
      <c r="D46" s="13" t="s">
        <v>50</v>
      </c>
      <c r="E46" s="13" t="s">
        <v>34</v>
      </c>
      <c r="F46" s="13" t="s">
        <v>26</v>
      </c>
      <c r="G46" s="7" t="s">
        <v>28</v>
      </c>
      <c r="H46" s="49" t="s">
        <v>0</v>
      </c>
      <c r="I46" s="65">
        <v>55233075</v>
      </c>
      <c r="J46" s="65"/>
      <c r="K46" s="65"/>
      <c r="L46" s="65"/>
      <c r="M46" s="65"/>
      <c r="N46" s="65">
        <f>I46+J46+K46+L46+M46</f>
        <v>55233075</v>
      </c>
      <c r="O46" s="110"/>
      <c r="P46" s="109">
        <f>N46</f>
        <v>55233075</v>
      </c>
    </row>
    <row r="47" spans="1:16" ht="32.25" customHeight="1">
      <c r="A47" s="7" t="s">
        <v>29</v>
      </c>
      <c r="B47" s="2">
        <v>802</v>
      </c>
      <c r="C47" s="13" t="s">
        <v>12</v>
      </c>
      <c r="D47" s="13" t="s">
        <v>50</v>
      </c>
      <c r="E47" s="13" t="s">
        <v>34</v>
      </c>
      <c r="F47" s="13" t="s">
        <v>26</v>
      </c>
      <c r="G47" s="7" t="s">
        <v>30</v>
      </c>
      <c r="H47" s="49" t="s">
        <v>0</v>
      </c>
      <c r="I47" s="65">
        <v>17629947</v>
      </c>
      <c r="J47" s="65"/>
      <c r="K47" s="65"/>
      <c r="L47" s="65"/>
      <c r="M47" s="65"/>
      <c r="N47" s="65">
        <f>I47+J47+K47+L47+M47</f>
        <v>17629947</v>
      </c>
      <c r="O47" s="110"/>
      <c r="P47" s="109">
        <f>N47</f>
        <v>17629947</v>
      </c>
    </row>
    <row r="48" spans="1:16" ht="57.6" customHeight="1">
      <c r="A48" s="5" t="s">
        <v>58</v>
      </c>
      <c r="B48" s="2">
        <v>802</v>
      </c>
      <c r="C48" s="6" t="s">
        <v>12</v>
      </c>
      <c r="D48" s="6" t="s">
        <v>50</v>
      </c>
      <c r="E48" s="6" t="s">
        <v>34</v>
      </c>
      <c r="F48" s="6" t="s">
        <v>59</v>
      </c>
      <c r="G48" s="6" t="s">
        <v>0</v>
      </c>
      <c r="H48" s="51" t="s">
        <v>0</v>
      </c>
      <c r="I48" s="63">
        <v>3597207</v>
      </c>
      <c r="J48" s="63">
        <f t="shared" ref="J48:M48" si="25">J49</f>
        <v>0</v>
      </c>
      <c r="K48" s="63">
        <f t="shared" si="25"/>
        <v>500000</v>
      </c>
      <c r="L48" s="63">
        <f t="shared" si="25"/>
        <v>0</v>
      </c>
      <c r="M48" s="63">
        <f t="shared" si="25"/>
        <v>0</v>
      </c>
      <c r="N48" s="63">
        <f>N49</f>
        <v>4097207</v>
      </c>
      <c r="O48" s="63">
        <f t="shared" ref="O48:P48" si="26">O49</f>
        <v>0</v>
      </c>
      <c r="P48" s="63">
        <f t="shared" si="26"/>
        <v>4097207</v>
      </c>
    </row>
    <row r="49" spans="1:16" ht="14.45" customHeight="1">
      <c r="A49" s="7" t="s">
        <v>60</v>
      </c>
      <c r="B49" s="2">
        <v>802</v>
      </c>
      <c r="C49" s="13" t="s">
        <v>12</v>
      </c>
      <c r="D49" s="13" t="s">
        <v>50</v>
      </c>
      <c r="E49" s="13" t="s">
        <v>34</v>
      </c>
      <c r="F49" s="13" t="s">
        <v>59</v>
      </c>
      <c r="G49" s="7" t="s">
        <v>61</v>
      </c>
      <c r="H49" s="49" t="s">
        <v>0</v>
      </c>
      <c r="I49" s="65">
        <v>3597207</v>
      </c>
      <c r="J49" s="65">
        <f t="shared" ref="J49:M49" si="27">J50+J51+J52</f>
        <v>0</v>
      </c>
      <c r="K49" s="65">
        <f t="shared" si="27"/>
        <v>500000</v>
      </c>
      <c r="L49" s="65">
        <f t="shared" si="27"/>
        <v>0</v>
      </c>
      <c r="M49" s="65">
        <f t="shared" si="27"/>
        <v>0</v>
      </c>
      <c r="N49" s="65">
        <f>N50+N51+N52</f>
        <v>4097207</v>
      </c>
      <c r="O49" s="65">
        <f>O50+O51+O52</f>
        <v>0</v>
      </c>
      <c r="P49" s="65">
        <f>P50+P51+P52</f>
        <v>4097207</v>
      </c>
    </row>
    <row r="50" spans="1:16" ht="68.25" customHeight="1">
      <c r="A50" s="7" t="s">
        <v>62</v>
      </c>
      <c r="B50" s="2">
        <v>802</v>
      </c>
      <c r="C50" s="13" t="s">
        <v>12</v>
      </c>
      <c r="D50" s="13" t="s">
        <v>50</v>
      </c>
      <c r="E50" s="13" t="s">
        <v>34</v>
      </c>
      <c r="F50" s="13" t="s">
        <v>59</v>
      </c>
      <c r="G50" s="7" t="s">
        <v>61</v>
      </c>
      <c r="H50" s="49" t="s">
        <v>63</v>
      </c>
      <c r="I50" s="65">
        <v>2500307</v>
      </c>
      <c r="J50" s="65"/>
      <c r="K50" s="65">
        <v>400000</v>
      </c>
      <c r="L50" s="65"/>
      <c r="M50" s="65">
        <v>-100000</v>
      </c>
      <c r="N50" s="65">
        <f>I50+J50+K50+L50+M50</f>
        <v>2800307</v>
      </c>
      <c r="O50" s="110"/>
      <c r="P50" s="109">
        <f>N50</f>
        <v>2800307</v>
      </c>
    </row>
    <row r="51" spans="1:16" ht="86.85" customHeight="1">
      <c r="A51" s="7" t="s">
        <v>64</v>
      </c>
      <c r="B51" s="2">
        <v>802</v>
      </c>
      <c r="C51" s="13" t="s">
        <v>12</v>
      </c>
      <c r="D51" s="13" t="s">
        <v>50</v>
      </c>
      <c r="E51" s="13" t="s">
        <v>34</v>
      </c>
      <c r="F51" s="13" t="s">
        <v>59</v>
      </c>
      <c r="G51" s="7" t="s">
        <v>61</v>
      </c>
      <c r="H51" s="49" t="s">
        <v>65</v>
      </c>
      <c r="I51" s="65">
        <v>796900</v>
      </c>
      <c r="J51" s="65"/>
      <c r="K51" s="65"/>
      <c r="L51" s="65"/>
      <c r="M51" s="65"/>
      <c r="N51" s="65">
        <f>I51+J51+K51+L51+M51</f>
        <v>796900</v>
      </c>
      <c r="O51" s="110"/>
      <c r="P51" s="109">
        <f>N51</f>
        <v>796900</v>
      </c>
    </row>
    <row r="52" spans="1:16" ht="14.45" customHeight="1">
      <c r="A52" s="7" t="s">
        <v>66</v>
      </c>
      <c r="B52" s="2">
        <v>802</v>
      </c>
      <c r="C52" s="13" t="s">
        <v>12</v>
      </c>
      <c r="D52" s="13" t="s">
        <v>50</v>
      </c>
      <c r="E52" s="13" t="s">
        <v>34</v>
      </c>
      <c r="F52" s="13" t="s">
        <v>59</v>
      </c>
      <c r="G52" s="7" t="s">
        <v>61</v>
      </c>
      <c r="H52" s="49" t="s">
        <v>67</v>
      </c>
      <c r="I52" s="65">
        <v>300000</v>
      </c>
      <c r="J52" s="65"/>
      <c r="K52" s="65">
        <v>100000</v>
      </c>
      <c r="L52" s="65"/>
      <c r="M52" s="65">
        <v>100000</v>
      </c>
      <c r="N52" s="65">
        <f>I52+J52+K52+L52+M52</f>
        <v>500000</v>
      </c>
      <c r="O52" s="110"/>
      <c r="P52" s="109">
        <f>N52</f>
        <v>500000</v>
      </c>
    </row>
    <row r="53" spans="1:16" ht="43.35" customHeight="1">
      <c r="A53" s="10" t="s">
        <v>35</v>
      </c>
      <c r="B53" s="2">
        <v>802</v>
      </c>
      <c r="C53" s="6" t="s">
        <v>12</v>
      </c>
      <c r="D53" s="6" t="s">
        <v>50</v>
      </c>
      <c r="E53" s="6" t="s">
        <v>34</v>
      </c>
      <c r="F53" s="6" t="s">
        <v>36</v>
      </c>
      <c r="G53" s="6" t="s">
        <v>0</v>
      </c>
      <c r="H53" s="51" t="s">
        <v>0</v>
      </c>
      <c r="I53" s="63">
        <v>9595073</v>
      </c>
      <c r="J53" s="63">
        <f t="shared" ref="J53:M53" si="28">J54</f>
        <v>0</v>
      </c>
      <c r="K53" s="63">
        <f t="shared" si="28"/>
        <v>200000</v>
      </c>
      <c r="L53" s="63">
        <f t="shared" si="28"/>
        <v>0</v>
      </c>
      <c r="M53" s="63">
        <f t="shared" si="28"/>
        <v>0</v>
      </c>
      <c r="N53" s="63">
        <f>N54</f>
        <v>9795073</v>
      </c>
      <c r="O53" s="63">
        <f>O54</f>
        <v>0</v>
      </c>
      <c r="P53" s="63">
        <f>P54</f>
        <v>9795073</v>
      </c>
    </row>
    <row r="54" spans="1:16" ht="43.35" customHeight="1">
      <c r="A54" s="10" t="s">
        <v>37</v>
      </c>
      <c r="B54" s="2">
        <v>802</v>
      </c>
      <c r="C54" s="6" t="s">
        <v>12</v>
      </c>
      <c r="D54" s="6" t="s">
        <v>50</v>
      </c>
      <c r="E54" s="6" t="s">
        <v>34</v>
      </c>
      <c r="F54" s="6" t="s">
        <v>38</v>
      </c>
      <c r="G54" s="6" t="s">
        <v>0</v>
      </c>
      <c r="H54" s="51" t="s">
        <v>0</v>
      </c>
      <c r="I54" s="63">
        <v>9595073</v>
      </c>
      <c r="J54" s="63">
        <f t="shared" ref="J54:M54" si="29">J55+J65</f>
        <v>0</v>
      </c>
      <c r="K54" s="63">
        <f t="shared" si="29"/>
        <v>200000</v>
      </c>
      <c r="L54" s="63">
        <f t="shared" si="29"/>
        <v>0</v>
      </c>
      <c r="M54" s="63">
        <f t="shared" si="29"/>
        <v>0</v>
      </c>
      <c r="N54" s="63">
        <f>N55+N65</f>
        <v>9795073</v>
      </c>
      <c r="O54" s="63">
        <f>O55+O65</f>
        <v>0</v>
      </c>
      <c r="P54" s="63">
        <f>P55+P65</f>
        <v>9795073</v>
      </c>
    </row>
    <row r="55" spans="1:16" ht="43.35" customHeight="1">
      <c r="A55" s="5" t="s">
        <v>68</v>
      </c>
      <c r="B55" s="2">
        <v>802</v>
      </c>
      <c r="C55" s="6" t="s">
        <v>12</v>
      </c>
      <c r="D55" s="6" t="s">
        <v>50</v>
      </c>
      <c r="E55" s="6" t="s">
        <v>34</v>
      </c>
      <c r="F55" s="6" t="s">
        <v>69</v>
      </c>
      <c r="G55" s="6" t="s">
        <v>0</v>
      </c>
      <c r="H55" s="51" t="s">
        <v>0</v>
      </c>
      <c r="I55" s="63">
        <v>2541750</v>
      </c>
      <c r="J55" s="63">
        <f t="shared" ref="J55:M55" si="30">J56+J57+J59+J61+J63</f>
        <v>0</v>
      </c>
      <c r="K55" s="63">
        <f t="shared" si="30"/>
        <v>0</v>
      </c>
      <c r="L55" s="63">
        <f t="shared" si="30"/>
        <v>0</v>
      </c>
      <c r="M55" s="63">
        <f t="shared" si="30"/>
        <v>0</v>
      </c>
      <c r="N55" s="63">
        <f>N56+N57+N59+N61+N63</f>
        <v>2541750</v>
      </c>
      <c r="O55" s="63">
        <f>O56+O57+O59+O61+O63</f>
        <v>0</v>
      </c>
      <c r="P55" s="63">
        <f>P56+P57+P59+P61+P63</f>
        <v>2541750</v>
      </c>
    </row>
    <row r="56" spans="1:16" ht="14.45" customHeight="1">
      <c r="A56" s="7" t="s">
        <v>70</v>
      </c>
      <c r="B56" s="2">
        <v>802</v>
      </c>
      <c r="C56" s="13" t="s">
        <v>12</v>
      </c>
      <c r="D56" s="13" t="s">
        <v>50</v>
      </c>
      <c r="E56" s="13" t="s">
        <v>34</v>
      </c>
      <c r="F56" s="13" t="s">
        <v>69</v>
      </c>
      <c r="G56" s="7" t="s">
        <v>71</v>
      </c>
      <c r="H56" s="49" t="s">
        <v>0</v>
      </c>
      <c r="I56" s="65">
        <v>926137</v>
      </c>
      <c r="J56" s="65"/>
      <c r="K56" s="65"/>
      <c r="L56" s="65"/>
      <c r="M56" s="65"/>
      <c r="N56" s="65">
        <f>I56+J56+K56+L56+M56</f>
        <v>926137</v>
      </c>
      <c r="O56" s="110"/>
      <c r="P56" s="109">
        <f>N56</f>
        <v>926137</v>
      </c>
    </row>
    <row r="57" spans="1:16" ht="14.45" customHeight="1">
      <c r="A57" s="7" t="s">
        <v>72</v>
      </c>
      <c r="B57" s="2">
        <v>802</v>
      </c>
      <c r="C57" s="13" t="s">
        <v>12</v>
      </c>
      <c r="D57" s="13" t="s">
        <v>50</v>
      </c>
      <c r="E57" s="13" t="s">
        <v>34</v>
      </c>
      <c r="F57" s="13" t="s">
        <v>69</v>
      </c>
      <c r="G57" s="7" t="s">
        <v>73</v>
      </c>
      <c r="H57" s="49" t="s">
        <v>0</v>
      </c>
      <c r="I57" s="65">
        <v>410000</v>
      </c>
      <c r="J57" s="65">
        <f t="shared" ref="J57:M57" si="31">J58</f>
        <v>0</v>
      </c>
      <c r="K57" s="65">
        <f t="shared" si="31"/>
        <v>0</v>
      </c>
      <c r="L57" s="65">
        <f t="shared" si="31"/>
        <v>0</v>
      </c>
      <c r="M57" s="65">
        <f t="shared" si="31"/>
        <v>0</v>
      </c>
      <c r="N57" s="65">
        <f>N58</f>
        <v>410000</v>
      </c>
      <c r="O57" s="65">
        <f>O58</f>
        <v>0</v>
      </c>
      <c r="P57" s="65">
        <f>P58</f>
        <v>410000</v>
      </c>
    </row>
    <row r="58" spans="1:16" ht="28.9" customHeight="1">
      <c r="A58" s="7" t="s">
        <v>74</v>
      </c>
      <c r="B58" s="2">
        <v>802</v>
      </c>
      <c r="C58" s="13" t="s">
        <v>12</v>
      </c>
      <c r="D58" s="13" t="s">
        <v>50</v>
      </c>
      <c r="E58" s="13" t="s">
        <v>34</v>
      </c>
      <c r="F58" s="13" t="s">
        <v>69</v>
      </c>
      <c r="G58" s="7" t="s">
        <v>73</v>
      </c>
      <c r="H58" s="49" t="s">
        <v>75</v>
      </c>
      <c r="I58" s="65">
        <v>410000</v>
      </c>
      <c r="J58" s="65"/>
      <c r="K58" s="65"/>
      <c r="L58" s="65"/>
      <c r="M58" s="65"/>
      <c r="N58" s="65">
        <f>I58+J58+K58+L58+M58</f>
        <v>410000</v>
      </c>
      <c r="O58" s="110"/>
      <c r="P58" s="109">
        <f>N58</f>
        <v>410000</v>
      </c>
    </row>
    <row r="59" spans="1:16" ht="14.45" customHeight="1">
      <c r="A59" s="7" t="s">
        <v>54</v>
      </c>
      <c r="B59" s="2">
        <v>802</v>
      </c>
      <c r="C59" s="13" t="s">
        <v>12</v>
      </c>
      <c r="D59" s="13" t="s">
        <v>50</v>
      </c>
      <c r="E59" s="13" t="s">
        <v>34</v>
      </c>
      <c r="F59" s="13" t="s">
        <v>69</v>
      </c>
      <c r="G59" s="7" t="s">
        <v>55</v>
      </c>
      <c r="H59" s="49" t="s">
        <v>0</v>
      </c>
      <c r="I59" s="65">
        <v>676321</v>
      </c>
      <c r="J59" s="65">
        <f t="shared" ref="J59:M59" si="32">J60</f>
        <v>0</v>
      </c>
      <c r="K59" s="65">
        <f t="shared" si="32"/>
        <v>0</v>
      </c>
      <c r="L59" s="65">
        <f t="shared" si="32"/>
        <v>0</v>
      </c>
      <c r="M59" s="65">
        <f t="shared" si="32"/>
        <v>0</v>
      </c>
      <c r="N59" s="65">
        <f>N60</f>
        <v>676321</v>
      </c>
      <c r="O59" s="65">
        <f>O60</f>
        <v>0</v>
      </c>
      <c r="P59" s="65">
        <f>P60</f>
        <v>676321</v>
      </c>
    </row>
    <row r="60" spans="1:16" ht="28.9" customHeight="1">
      <c r="A60" s="7" t="s">
        <v>76</v>
      </c>
      <c r="B60" s="2">
        <v>802</v>
      </c>
      <c r="C60" s="13" t="s">
        <v>12</v>
      </c>
      <c r="D60" s="13" t="s">
        <v>50</v>
      </c>
      <c r="E60" s="13" t="s">
        <v>34</v>
      </c>
      <c r="F60" s="13" t="s">
        <v>69</v>
      </c>
      <c r="G60" s="7" t="s">
        <v>55</v>
      </c>
      <c r="H60" s="49" t="s">
        <v>77</v>
      </c>
      <c r="I60" s="65">
        <v>676321</v>
      </c>
      <c r="J60" s="65"/>
      <c r="K60" s="65"/>
      <c r="L60" s="65"/>
      <c r="M60" s="65"/>
      <c r="N60" s="65">
        <f>I60+J60+K60+L60+M60</f>
        <v>676321</v>
      </c>
      <c r="O60" s="110"/>
      <c r="P60" s="109">
        <f>N60</f>
        <v>676321</v>
      </c>
    </row>
    <row r="61" spans="1:16" ht="14.45" customHeight="1">
      <c r="A61" s="7" t="s">
        <v>78</v>
      </c>
      <c r="B61" s="2">
        <v>802</v>
      </c>
      <c r="C61" s="13" t="s">
        <v>12</v>
      </c>
      <c r="D61" s="13" t="s">
        <v>50</v>
      </c>
      <c r="E61" s="13" t="s">
        <v>34</v>
      </c>
      <c r="F61" s="13" t="s">
        <v>69</v>
      </c>
      <c r="G61" s="7" t="s">
        <v>79</v>
      </c>
      <c r="H61" s="49" t="s">
        <v>0</v>
      </c>
      <c r="I61" s="65">
        <v>310716</v>
      </c>
      <c r="J61" s="65">
        <f t="shared" ref="J61:M61" si="33">J62</f>
        <v>0</v>
      </c>
      <c r="K61" s="65">
        <f t="shared" si="33"/>
        <v>0</v>
      </c>
      <c r="L61" s="65">
        <f t="shared" si="33"/>
        <v>0</v>
      </c>
      <c r="M61" s="65">
        <f t="shared" si="33"/>
        <v>0</v>
      </c>
      <c r="N61" s="65">
        <f>N62</f>
        <v>310716</v>
      </c>
      <c r="O61" s="65">
        <f>O62</f>
        <v>0</v>
      </c>
      <c r="P61" s="65">
        <f>P62</f>
        <v>310716</v>
      </c>
    </row>
    <row r="62" spans="1:16" ht="28.9" customHeight="1">
      <c r="A62" s="7" t="s">
        <v>80</v>
      </c>
      <c r="B62" s="2">
        <v>802</v>
      </c>
      <c r="C62" s="13" t="s">
        <v>12</v>
      </c>
      <c r="D62" s="13" t="s">
        <v>50</v>
      </c>
      <c r="E62" s="13" t="s">
        <v>34</v>
      </c>
      <c r="F62" s="13" t="s">
        <v>69</v>
      </c>
      <c r="G62" s="7" t="s">
        <v>79</v>
      </c>
      <c r="H62" s="49" t="s">
        <v>81</v>
      </c>
      <c r="I62" s="72">
        <v>310716</v>
      </c>
      <c r="J62" s="72"/>
      <c r="K62" s="72"/>
      <c r="L62" s="72"/>
      <c r="M62" s="72"/>
      <c r="N62" s="72">
        <f>I62+J62+K62+L62+M62</f>
        <v>310716</v>
      </c>
      <c r="O62" s="110"/>
      <c r="P62" s="109">
        <f>N62</f>
        <v>310716</v>
      </c>
    </row>
    <row r="63" spans="1:16" ht="14.45" customHeight="1">
      <c r="A63" s="7" t="s">
        <v>45</v>
      </c>
      <c r="B63" s="2">
        <v>802</v>
      </c>
      <c r="C63" s="13" t="s">
        <v>12</v>
      </c>
      <c r="D63" s="13" t="s">
        <v>50</v>
      </c>
      <c r="E63" s="13" t="s">
        <v>34</v>
      </c>
      <c r="F63" s="13" t="s">
        <v>69</v>
      </c>
      <c r="G63" s="7" t="s">
        <v>46</v>
      </c>
      <c r="H63" s="49" t="s">
        <v>0</v>
      </c>
      <c r="I63" s="65">
        <v>218576</v>
      </c>
      <c r="J63" s="65">
        <f t="shared" ref="J63:M63" si="34">J64</f>
        <v>0</v>
      </c>
      <c r="K63" s="65">
        <f t="shared" si="34"/>
        <v>0</v>
      </c>
      <c r="L63" s="65">
        <f t="shared" si="34"/>
        <v>0</v>
      </c>
      <c r="M63" s="65">
        <f t="shared" si="34"/>
        <v>0</v>
      </c>
      <c r="N63" s="65">
        <f>N64</f>
        <v>218576</v>
      </c>
      <c r="O63" s="65">
        <f>O64</f>
        <v>0</v>
      </c>
      <c r="P63" s="65">
        <f>P64</f>
        <v>218576</v>
      </c>
    </row>
    <row r="64" spans="1:16" ht="28.9" customHeight="1">
      <c r="A64" s="7" t="s">
        <v>82</v>
      </c>
      <c r="B64" s="2">
        <v>802</v>
      </c>
      <c r="C64" s="13" t="s">
        <v>12</v>
      </c>
      <c r="D64" s="13" t="s">
        <v>50</v>
      </c>
      <c r="E64" s="13" t="s">
        <v>34</v>
      </c>
      <c r="F64" s="13" t="s">
        <v>69</v>
      </c>
      <c r="G64" s="7" t="s">
        <v>46</v>
      </c>
      <c r="H64" s="49" t="s">
        <v>83</v>
      </c>
      <c r="I64" s="65">
        <v>218576</v>
      </c>
      <c r="J64" s="65"/>
      <c r="K64" s="65"/>
      <c r="L64" s="65"/>
      <c r="M64" s="65"/>
      <c r="N64" s="65">
        <f>I64+J64+K64+L64+M64</f>
        <v>218576</v>
      </c>
      <c r="O64" s="110"/>
      <c r="P64" s="109">
        <f>N64</f>
        <v>218576</v>
      </c>
    </row>
    <row r="65" spans="1:16" ht="43.35" customHeight="1">
      <c r="A65" s="5" t="s">
        <v>39</v>
      </c>
      <c r="B65" s="2">
        <v>802</v>
      </c>
      <c r="C65" s="6" t="s">
        <v>12</v>
      </c>
      <c r="D65" s="6" t="s">
        <v>50</v>
      </c>
      <c r="E65" s="6" t="s">
        <v>34</v>
      </c>
      <c r="F65" s="6" t="s">
        <v>40</v>
      </c>
      <c r="G65" s="6" t="s">
        <v>0</v>
      </c>
      <c r="H65" s="51" t="s">
        <v>0</v>
      </c>
      <c r="I65" s="63">
        <v>7053323</v>
      </c>
      <c r="J65" s="63">
        <f t="shared" ref="J65:M65" si="35">J66+J67+J70+J75+J79+J84+J86+J88</f>
        <v>0</v>
      </c>
      <c r="K65" s="63">
        <f t="shared" si="35"/>
        <v>200000</v>
      </c>
      <c r="L65" s="63">
        <f t="shared" si="35"/>
        <v>0</v>
      </c>
      <c r="M65" s="63">
        <f t="shared" si="35"/>
        <v>0</v>
      </c>
      <c r="N65" s="63">
        <f>N66+N67+N70+N75+N79+N84+N86+N88</f>
        <v>7253323</v>
      </c>
      <c r="O65" s="63">
        <f>O66+O67+O70+O75+O79+O84+O86+O88</f>
        <v>0</v>
      </c>
      <c r="P65" s="63">
        <f>P66+P67+P70+P75+P79+P84+P86+P88</f>
        <v>7253323</v>
      </c>
    </row>
    <row r="66" spans="1:16" ht="14.45" customHeight="1">
      <c r="A66" s="7" t="s">
        <v>70</v>
      </c>
      <c r="B66" s="2">
        <v>802</v>
      </c>
      <c r="C66" s="13" t="s">
        <v>12</v>
      </c>
      <c r="D66" s="13" t="s">
        <v>50</v>
      </c>
      <c r="E66" s="13" t="s">
        <v>34</v>
      </c>
      <c r="F66" s="13" t="s">
        <v>40</v>
      </c>
      <c r="G66" s="7" t="s">
        <v>71</v>
      </c>
      <c r="H66" s="49" t="s">
        <v>0</v>
      </c>
      <c r="I66" s="65">
        <v>100000</v>
      </c>
      <c r="J66" s="65"/>
      <c r="K66" s="65"/>
      <c r="L66" s="65"/>
      <c r="M66" s="65"/>
      <c r="N66" s="65">
        <f>I66+J66+K66+L66+M66</f>
        <v>100000</v>
      </c>
      <c r="O66" s="110"/>
      <c r="P66" s="109">
        <f>N66</f>
        <v>100000</v>
      </c>
    </row>
    <row r="67" spans="1:16" ht="14.45" customHeight="1">
      <c r="A67" s="7" t="s">
        <v>84</v>
      </c>
      <c r="B67" s="2">
        <v>802</v>
      </c>
      <c r="C67" s="13" t="s">
        <v>12</v>
      </c>
      <c r="D67" s="13" t="s">
        <v>50</v>
      </c>
      <c r="E67" s="13" t="s">
        <v>34</v>
      </c>
      <c r="F67" s="13" t="s">
        <v>40</v>
      </c>
      <c r="G67" s="7" t="s">
        <v>85</v>
      </c>
      <c r="H67" s="49" t="s">
        <v>0</v>
      </c>
      <c r="I67" s="65">
        <v>150000</v>
      </c>
      <c r="J67" s="65">
        <f t="shared" ref="J67:M67" si="36">J68+J69</f>
        <v>0</v>
      </c>
      <c r="K67" s="65">
        <f t="shared" si="36"/>
        <v>0</v>
      </c>
      <c r="L67" s="65">
        <f t="shared" si="36"/>
        <v>0</v>
      </c>
      <c r="M67" s="65">
        <f t="shared" si="36"/>
        <v>0</v>
      </c>
      <c r="N67" s="65">
        <f>N68+N69</f>
        <v>150000</v>
      </c>
      <c r="O67" s="65">
        <f t="shared" ref="O67:P67" si="37">O68+O69</f>
        <v>0</v>
      </c>
      <c r="P67" s="65">
        <f t="shared" si="37"/>
        <v>150000</v>
      </c>
    </row>
    <row r="68" spans="1:16" ht="86.85" customHeight="1">
      <c r="A68" s="7" t="s">
        <v>64</v>
      </c>
      <c r="B68" s="2">
        <v>802</v>
      </c>
      <c r="C68" s="13" t="s">
        <v>12</v>
      </c>
      <c r="D68" s="13" t="s">
        <v>50</v>
      </c>
      <c r="E68" s="13" t="s">
        <v>34</v>
      </c>
      <c r="F68" s="13" t="s">
        <v>40</v>
      </c>
      <c r="G68" s="7" t="s">
        <v>85</v>
      </c>
      <c r="H68" s="49" t="s">
        <v>65</v>
      </c>
      <c r="I68" s="65">
        <v>0</v>
      </c>
      <c r="J68" s="65"/>
      <c r="K68" s="65"/>
      <c r="L68" s="65"/>
      <c r="M68" s="65">
        <v>0</v>
      </c>
      <c r="N68" s="65">
        <f>I68+J68+K68+L68+M68</f>
        <v>0</v>
      </c>
      <c r="O68" s="110"/>
      <c r="P68" s="109">
        <f>N68</f>
        <v>0</v>
      </c>
    </row>
    <row r="69" spans="1:16" ht="28.9" customHeight="1">
      <c r="A69" s="7" t="s">
        <v>86</v>
      </c>
      <c r="B69" s="2">
        <v>802</v>
      </c>
      <c r="C69" s="13" t="s">
        <v>12</v>
      </c>
      <c r="D69" s="13" t="s">
        <v>50</v>
      </c>
      <c r="E69" s="13" t="s">
        <v>34</v>
      </c>
      <c r="F69" s="13" t="s">
        <v>40</v>
      </c>
      <c r="G69" s="7" t="s">
        <v>85</v>
      </c>
      <c r="H69" s="49" t="s">
        <v>87</v>
      </c>
      <c r="I69" s="65">
        <v>150000</v>
      </c>
      <c r="J69" s="65"/>
      <c r="K69" s="65"/>
      <c r="L69" s="65"/>
      <c r="M69" s="65"/>
      <c r="N69" s="65">
        <f>I69+J69+K69+L69+M69</f>
        <v>150000</v>
      </c>
      <c r="O69" s="110"/>
      <c r="P69" s="109">
        <f>N69</f>
        <v>150000</v>
      </c>
    </row>
    <row r="70" spans="1:16" ht="14.45" customHeight="1">
      <c r="A70" s="7" t="s">
        <v>88</v>
      </c>
      <c r="B70" s="2">
        <v>802</v>
      </c>
      <c r="C70" s="13" t="s">
        <v>12</v>
      </c>
      <c r="D70" s="13" t="s">
        <v>50</v>
      </c>
      <c r="E70" s="13" t="s">
        <v>34</v>
      </c>
      <c r="F70" s="13" t="s">
        <v>40</v>
      </c>
      <c r="G70" s="7" t="s">
        <v>89</v>
      </c>
      <c r="H70" s="49" t="s">
        <v>0</v>
      </c>
      <c r="I70" s="65">
        <v>1957867</v>
      </c>
      <c r="J70" s="65">
        <f t="shared" ref="J70:M70" si="38">J71+J72+J73+J74</f>
        <v>0</v>
      </c>
      <c r="K70" s="65">
        <f t="shared" si="38"/>
        <v>0</v>
      </c>
      <c r="L70" s="65">
        <f t="shared" si="38"/>
        <v>0</v>
      </c>
      <c r="M70" s="65">
        <f t="shared" si="38"/>
        <v>0</v>
      </c>
      <c r="N70" s="65">
        <f>N71+N72+N73+N74</f>
        <v>1957867</v>
      </c>
      <c r="O70" s="65">
        <f t="shared" ref="O70:P70" si="39">O71+O72+O73+O74</f>
        <v>0</v>
      </c>
      <c r="P70" s="65">
        <f t="shared" si="39"/>
        <v>1957867</v>
      </c>
    </row>
    <row r="71" spans="1:16" ht="57" customHeight="1">
      <c r="A71" s="7" t="s">
        <v>90</v>
      </c>
      <c r="B71" s="2">
        <v>802</v>
      </c>
      <c r="C71" s="13" t="s">
        <v>12</v>
      </c>
      <c r="D71" s="13" t="s">
        <v>50</v>
      </c>
      <c r="E71" s="13" t="s">
        <v>34</v>
      </c>
      <c r="F71" s="13" t="s">
        <v>40</v>
      </c>
      <c r="G71" s="7" t="s">
        <v>89</v>
      </c>
      <c r="H71" s="49" t="s">
        <v>91</v>
      </c>
      <c r="I71" s="65">
        <v>1263591</v>
      </c>
      <c r="J71" s="65"/>
      <c r="K71" s="65"/>
      <c r="L71" s="65"/>
      <c r="M71" s="65">
        <f>-0.02</f>
        <v>-0.02</v>
      </c>
      <c r="N71" s="65">
        <f>I71+J71+K71+L71+M71</f>
        <v>1263590.98</v>
      </c>
      <c r="O71" s="110"/>
      <c r="P71" s="109">
        <f>N71</f>
        <v>1263590.98</v>
      </c>
    </row>
    <row r="72" spans="1:16" ht="28.9" customHeight="1">
      <c r="A72" s="7" t="s">
        <v>92</v>
      </c>
      <c r="B72" s="2">
        <v>802</v>
      </c>
      <c r="C72" s="13" t="s">
        <v>12</v>
      </c>
      <c r="D72" s="13" t="s">
        <v>50</v>
      </c>
      <c r="E72" s="13" t="s">
        <v>34</v>
      </c>
      <c r="F72" s="13" t="s">
        <v>40</v>
      </c>
      <c r="G72" s="7" t="s">
        <v>89</v>
      </c>
      <c r="H72" s="49" t="s">
        <v>93</v>
      </c>
      <c r="I72" s="65">
        <v>412563</v>
      </c>
      <c r="J72" s="65"/>
      <c r="K72" s="65"/>
      <c r="L72" s="65"/>
      <c r="M72" s="65"/>
      <c r="N72" s="65">
        <f>I72+J72+K72+L72+M72</f>
        <v>412563</v>
      </c>
      <c r="O72" s="110"/>
      <c r="P72" s="109">
        <f>N72</f>
        <v>412563</v>
      </c>
    </row>
    <row r="73" spans="1:16" ht="28.9" customHeight="1">
      <c r="A73" s="7" t="s">
        <v>94</v>
      </c>
      <c r="B73" s="2">
        <v>802</v>
      </c>
      <c r="C73" s="13" t="s">
        <v>12</v>
      </c>
      <c r="D73" s="13" t="s">
        <v>50</v>
      </c>
      <c r="E73" s="13" t="s">
        <v>34</v>
      </c>
      <c r="F73" s="13" t="s">
        <v>40</v>
      </c>
      <c r="G73" s="7" t="s">
        <v>89</v>
      </c>
      <c r="H73" s="49" t="s">
        <v>95</v>
      </c>
      <c r="I73" s="65">
        <v>241063</v>
      </c>
      <c r="J73" s="65"/>
      <c r="K73" s="65"/>
      <c r="L73" s="65"/>
      <c r="M73" s="65"/>
      <c r="N73" s="65">
        <f>I73+J73+K73+L73+M73</f>
        <v>241063</v>
      </c>
      <c r="O73" s="110"/>
      <c r="P73" s="109">
        <f>N73</f>
        <v>241063</v>
      </c>
    </row>
    <row r="74" spans="1:16" ht="28.9" customHeight="1">
      <c r="A74" s="7" t="s">
        <v>96</v>
      </c>
      <c r="B74" s="2">
        <v>802</v>
      </c>
      <c r="C74" s="13" t="s">
        <v>12</v>
      </c>
      <c r="D74" s="13" t="s">
        <v>50</v>
      </c>
      <c r="E74" s="13" t="s">
        <v>34</v>
      </c>
      <c r="F74" s="13" t="s">
        <v>40</v>
      </c>
      <c r="G74" s="7" t="s">
        <v>89</v>
      </c>
      <c r="H74" s="49" t="s">
        <v>97</v>
      </c>
      <c r="I74" s="65">
        <v>40650</v>
      </c>
      <c r="J74" s="65"/>
      <c r="K74" s="65"/>
      <c r="L74" s="65"/>
      <c r="M74" s="65">
        <f>0.02</f>
        <v>0.02</v>
      </c>
      <c r="N74" s="65">
        <f>I74+J74+K74+L74+M74</f>
        <v>40650.019999999997</v>
      </c>
      <c r="O74" s="110"/>
      <c r="P74" s="109">
        <f>N74</f>
        <v>40650.019999999997</v>
      </c>
    </row>
    <row r="75" spans="1:16" ht="14.45" customHeight="1">
      <c r="A75" s="7" t="s">
        <v>72</v>
      </c>
      <c r="B75" s="2">
        <v>802</v>
      </c>
      <c r="C75" s="13" t="s">
        <v>12</v>
      </c>
      <c r="D75" s="13" t="s">
        <v>50</v>
      </c>
      <c r="E75" s="13" t="s">
        <v>34</v>
      </c>
      <c r="F75" s="13" t="s">
        <v>40</v>
      </c>
      <c r="G75" s="7" t="s">
        <v>73</v>
      </c>
      <c r="H75" s="49" t="s">
        <v>0</v>
      </c>
      <c r="I75" s="65">
        <v>366300</v>
      </c>
      <c r="J75" s="65">
        <f t="shared" ref="J75:M75" si="40">J77+J78</f>
        <v>0</v>
      </c>
      <c r="K75" s="65">
        <f t="shared" si="40"/>
        <v>0</v>
      </c>
      <c r="L75" s="65">
        <f t="shared" si="40"/>
        <v>0</v>
      </c>
      <c r="M75" s="65">
        <f t="shared" si="40"/>
        <v>102610</v>
      </c>
      <c r="N75" s="65">
        <f>N77+N78</f>
        <v>468910</v>
      </c>
      <c r="O75" s="65">
        <f>O77+O78+O76</f>
        <v>499750</v>
      </c>
      <c r="P75" s="65">
        <f>P77+P78+P76</f>
        <v>968660</v>
      </c>
    </row>
    <row r="76" spans="1:16" ht="14.45" customHeight="1">
      <c r="A76" s="34" t="s">
        <v>380</v>
      </c>
      <c r="B76" s="2">
        <v>803</v>
      </c>
      <c r="C76" s="13" t="s">
        <v>12</v>
      </c>
      <c r="D76" s="13" t="s">
        <v>50</v>
      </c>
      <c r="E76" s="13" t="s">
        <v>381</v>
      </c>
      <c r="F76" s="13" t="s">
        <v>40</v>
      </c>
      <c r="G76" s="7" t="s">
        <v>73</v>
      </c>
      <c r="H76" s="49">
        <v>1105</v>
      </c>
      <c r="I76" s="65">
        <v>0</v>
      </c>
      <c r="J76" s="65"/>
      <c r="K76" s="65"/>
      <c r="L76" s="65"/>
      <c r="M76" s="65"/>
      <c r="N76" s="65"/>
      <c r="O76" s="110">
        <v>499750</v>
      </c>
      <c r="P76" s="110">
        <v>499750</v>
      </c>
    </row>
    <row r="77" spans="1:16" ht="28.9" customHeight="1">
      <c r="A77" s="7" t="s">
        <v>98</v>
      </c>
      <c r="B77" s="2">
        <v>802</v>
      </c>
      <c r="C77" s="13" t="s">
        <v>12</v>
      </c>
      <c r="D77" s="13" t="s">
        <v>50</v>
      </c>
      <c r="E77" s="13" t="s">
        <v>34</v>
      </c>
      <c r="F77" s="13" t="s">
        <v>40</v>
      </c>
      <c r="G77" s="7" t="s">
        <v>73</v>
      </c>
      <c r="H77" s="49" t="s">
        <v>99</v>
      </c>
      <c r="I77" s="65">
        <v>176300</v>
      </c>
      <c r="J77" s="65"/>
      <c r="K77" s="65"/>
      <c r="L77" s="65"/>
      <c r="M77" s="65"/>
      <c r="N77" s="65">
        <f>I77+J77+K77+L77+M77</f>
        <v>176300</v>
      </c>
      <c r="O77" s="110"/>
      <c r="P77" s="109">
        <f>N77</f>
        <v>176300</v>
      </c>
    </row>
    <row r="78" spans="1:16" ht="28.9" customHeight="1">
      <c r="A78" s="7" t="s">
        <v>74</v>
      </c>
      <c r="B78" s="2">
        <v>802</v>
      </c>
      <c r="C78" s="13" t="s">
        <v>12</v>
      </c>
      <c r="D78" s="13" t="s">
        <v>50</v>
      </c>
      <c r="E78" s="13" t="s">
        <v>34</v>
      </c>
      <c r="F78" s="13" t="s">
        <v>40</v>
      </c>
      <c r="G78" s="7" t="s">
        <v>73</v>
      </c>
      <c r="H78" s="49" t="s">
        <v>75</v>
      </c>
      <c r="I78" s="65">
        <v>190000</v>
      </c>
      <c r="J78" s="65"/>
      <c r="K78" s="65"/>
      <c r="L78" s="65"/>
      <c r="M78" s="65">
        <f>79910+22700</f>
        <v>102610</v>
      </c>
      <c r="N78" s="65">
        <f>I78+J78+K78+L78+M78</f>
        <v>292610</v>
      </c>
      <c r="O78" s="110"/>
      <c r="P78" s="109">
        <f>N78</f>
        <v>292610</v>
      </c>
    </row>
    <row r="79" spans="1:16" ht="14.45" customHeight="1">
      <c r="A79" s="7" t="s">
        <v>54</v>
      </c>
      <c r="B79" s="2">
        <v>802</v>
      </c>
      <c r="C79" s="13" t="s">
        <v>12</v>
      </c>
      <c r="D79" s="13" t="s">
        <v>50</v>
      </c>
      <c r="E79" s="13" t="s">
        <v>34</v>
      </c>
      <c r="F79" s="13" t="s">
        <v>40</v>
      </c>
      <c r="G79" s="7" t="s">
        <v>55</v>
      </c>
      <c r="H79" s="49" t="s">
        <v>0</v>
      </c>
      <c r="I79" s="65">
        <v>1823651</v>
      </c>
      <c r="J79" s="65">
        <f t="shared" ref="J79:M79" si="41">J80+J81+J82+J83</f>
        <v>0</v>
      </c>
      <c r="K79" s="65">
        <f t="shared" si="41"/>
        <v>200000</v>
      </c>
      <c r="L79" s="65">
        <f t="shared" si="41"/>
        <v>0</v>
      </c>
      <c r="M79" s="65">
        <f t="shared" si="41"/>
        <v>0</v>
      </c>
      <c r="N79" s="65">
        <f>N80+N81+N82+N83</f>
        <v>2023651</v>
      </c>
      <c r="O79" s="65">
        <f t="shared" ref="O79:P79" si="42">O80+O81+O82+O83</f>
        <v>0</v>
      </c>
      <c r="P79" s="65">
        <f t="shared" si="42"/>
        <v>2023651</v>
      </c>
    </row>
    <row r="80" spans="1:16" ht="86.85" customHeight="1">
      <c r="A80" s="7" t="s">
        <v>64</v>
      </c>
      <c r="B80" s="2">
        <v>802</v>
      </c>
      <c r="C80" s="13" t="s">
        <v>12</v>
      </c>
      <c r="D80" s="13" t="s">
        <v>50</v>
      </c>
      <c r="E80" s="13" t="s">
        <v>34</v>
      </c>
      <c r="F80" s="13" t="s">
        <v>40</v>
      </c>
      <c r="G80" s="7" t="s">
        <v>55</v>
      </c>
      <c r="H80" s="49" t="s">
        <v>65</v>
      </c>
      <c r="I80" s="65">
        <v>519500</v>
      </c>
      <c r="J80" s="65"/>
      <c r="K80" s="65"/>
      <c r="L80" s="65"/>
      <c r="M80" s="65"/>
      <c r="N80" s="65">
        <f>I80+J80+K80+L80+M80</f>
        <v>519500</v>
      </c>
      <c r="O80" s="110"/>
      <c r="P80" s="109">
        <f>N80</f>
        <v>519500</v>
      </c>
    </row>
    <row r="81" spans="1:16" ht="14.45" customHeight="1">
      <c r="A81" s="7" t="s">
        <v>100</v>
      </c>
      <c r="B81" s="2">
        <v>802</v>
      </c>
      <c r="C81" s="13" t="s">
        <v>12</v>
      </c>
      <c r="D81" s="13" t="s">
        <v>50</v>
      </c>
      <c r="E81" s="13" t="s">
        <v>34</v>
      </c>
      <c r="F81" s="13" t="s">
        <v>40</v>
      </c>
      <c r="G81" s="7" t="s">
        <v>55</v>
      </c>
      <c r="H81" s="49" t="s">
        <v>101</v>
      </c>
      <c r="I81" s="65">
        <v>15000</v>
      </c>
      <c r="J81" s="65"/>
      <c r="K81" s="65"/>
      <c r="L81" s="65"/>
      <c r="M81" s="65"/>
      <c r="N81" s="65">
        <f>I81+J81+K81+L81+M81</f>
        <v>15000</v>
      </c>
      <c r="O81" s="110"/>
      <c r="P81" s="109">
        <f>N81</f>
        <v>15000</v>
      </c>
    </row>
    <row r="82" spans="1:16" ht="28.9" customHeight="1">
      <c r="A82" s="7" t="s">
        <v>102</v>
      </c>
      <c r="B82" s="2">
        <v>802</v>
      </c>
      <c r="C82" s="13" t="s">
        <v>12</v>
      </c>
      <c r="D82" s="13" t="s">
        <v>50</v>
      </c>
      <c r="E82" s="13" t="s">
        <v>34</v>
      </c>
      <c r="F82" s="13" t="s">
        <v>40</v>
      </c>
      <c r="G82" s="7" t="s">
        <v>55</v>
      </c>
      <c r="H82" s="49" t="s">
        <v>103</v>
      </c>
      <c r="I82" s="65">
        <v>73462</v>
      </c>
      <c r="J82" s="65"/>
      <c r="K82" s="65"/>
      <c r="L82" s="65"/>
      <c r="M82" s="65"/>
      <c r="N82" s="65">
        <f>I82+J82+K82+L82+M82</f>
        <v>73462</v>
      </c>
      <c r="O82" s="110"/>
      <c r="P82" s="109">
        <f>N82</f>
        <v>73462</v>
      </c>
    </row>
    <row r="83" spans="1:16" ht="14.45" customHeight="1">
      <c r="A83" s="7" t="s">
        <v>104</v>
      </c>
      <c r="B83" s="2">
        <v>802</v>
      </c>
      <c r="C83" s="13" t="s">
        <v>12</v>
      </c>
      <c r="D83" s="13" t="s">
        <v>50</v>
      </c>
      <c r="E83" s="13" t="s">
        <v>34</v>
      </c>
      <c r="F83" s="13" t="s">
        <v>40</v>
      </c>
      <c r="G83" s="7" t="s">
        <v>55</v>
      </c>
      <c r="H83" s="49" t="s">
        <v>105</v>
      </c>
      <c r="I83" s="72">
        <v>1215689</v>
      </c>
      <c r="J83" s="72"/>
      <c r="K83" s="72">
        <v>200000</v>
      </c>
      <c r="L83" s="72"/>
      <c r="M83" s="72"/>
      <c r="N83" s="65">
        <f>I83+J83+K83+L83+M83</f>
        <v>1415689</v>
      </c>
      <c r="O83" s="110"/>
      <c r="P83" s="109">
        <f>N83</f>
        <v>1415689</v>
      </c>
    </row>
    <row r="84" spans="1:16" ht="14.45" hidden="1" customHeight="1">
      <c r="A84" s="7" t="s">
        <v>41</v>
      </c>
      <c r="B84" s="2">
        <v>802</v>
      </c>
      <c r="C84" s="13" t="s">
        <v>12</v>
      </c>
      <c r="D84" s="13" t="s">
        <v>50</v>
      </c>
      <c r="E84" s="13" t="s">
        <v>34</v>
      </c>
      <c r="F84" s="13" t="s">
        <v>40</v>
      </c>
      <c r="G84" s="7" t="s">
        <v>42</v>
      </c>
      <c r="H84" s="49" t="s">
        <v>0</v>
      </c>
      <c r="I84" s="65">
        <v>0</v>
      </c>
      <c r="J84" s="65"/>
      <c r="K84" s="65"/>
      <c r="L84" s="65"/>
      <c r="M84" s="65">
        <f>M85</f>
        <v>0</v>
      </c>
      <c r="N84" s="65">
        <f>N85</f>
        <v>0</v>
      </c>
      <c r="O84" s="110"/>
      <c r="P84" s="110"/>
    </row>
    <row r="85" spans="1:16" ht="14.45" hidden="1" customHeight="1">
      <c r="A85" s="7" t="s">
        <v>106</v>
      </c>
      <c r="B85" s="2">
        <v>802</v>
      </c>
      <c r="C85" s="13" t="s">
        <v>12</v>
      </c>
      <c r="D85" s="13" t="s">
        <v>50</v>
      </c>
      <c r="E85" s="13" t="s">
        <v>34</v>
      </c>
      <c r="F85" s="13" t="s">
        <v>40</v>
      </c>
      <c r="G85" s="7" t="s">
        <v>42</v>
      </c>
      <c r="H85" s="49" t="s">
        <v>107</v>
      </c>
      <c r="I85" s="65">
        <v>0</v>
      </c>
      <c r="J85" s="65"/>
      <c r="K85" s="65"/>
      <c r="L85" s="65"/>
      <c r="M85" s="65">
        <v>0</v>
      </c>
      <c r="N85" s="65">
        <v>0</v>
      </c>
      <c r="O85" s="110"/>
      <c r="P85" s="110"/>
    </row>
    <row r="86" spans="1:16" ht="14.45" customHeight="1">
      <c r="A86" s="7" t="s">
        <v>78</v>
      </c>
      <c r="B86" s="2">
        <v>802</v>
      </c>
      <c r="C86" s="13" t="s">
        <v>12</v>
      </c>
      <c r="D86" s="13" t="s">
        <v>50</v>
      </c>
      <c r="E86" s="13" t="s">
        <v>34</v>
      </c>
      <c r="F86" s="13" t="s">
        <v>40</v>
      </c>
      <c r="G86" s="7" t="s">
        <v>79</v>
      </c>
      <c r="H86" s="49" t="s">
        <v>0</v>
      </c>
      <c r="I86" s="65">
        <v>667795</v>
      </c>
      <c r="J86" s="65">
        <f t="shared" ref="J86:M86" si="43">J87</f>
        <v>0</v>
      </c>
      <c r="K86" s="65">
        <f t="shared" si="43"/>
        <v>0</v>
      </c>
      <c r="L86" s="65">
        <f t="shared" si="43"/>
        <v>0</v>
      </c>
      <c r="M86" s="65">
        <f t="shared" si="43"/>
        <v>0</v>
      </c>
      <c r="N86" s="65">
        <f>N87</f>
        <v>667795</v>
      </c>
      <c r="O86" s="65">
        <f t="shared" ref="O86:P86" si="44">O87</f>
        <v>0</v>
      </c>
      <c r="P86" s="65">
        <f t="shared" si="44"/>
        <v>667795</v>
      </c>
    </row>
    <row r="87" spans="1:16" ht="28.9" customHeight="1">
      <c r="A87" s="7" t="s">
        <v>80</v>
      </c>
      <c r="B87" s="2">
        <v>802</v>
      </c>
      <c r="C87" s="13" t="s">
        <v>12</v>
      </c>
      <c r="D87" s="13" t="s">
        <v>50</v>
      </c>
      <c r="E87" s="13" t="s">
        <v>34</v>
      </c>
      <c r="F87" s="13" t="s">
        <v>40</v>
      </c>
      <c r="G87" s="7" t="s">
        <v>79</v>
      </c>
      <c r="H87" s="49" t="s">
        <v>81</v>
      </c>
      <c r="I87" s="65">
        <v>667795</v>
      </c>
      <c r="J87" s="65"/>
      <c r="K87" s="65"/>
      <c r="L87" s="65"/>
      <c r="M87" s="65"/>
      <c r="N87" s="65">
        <f>I87+J87+K87+L87+M87</f>
        <v>667795</v>
      </c>
      <c r="O87" s="110"/>
      <c r="P87" s="109">
        <f>N87</f>
        <v>667795</v>
      </c>
    </row>
    <row r="88" spans="1:16" ht="14.45" customHeight="1">
      <c r="A88" s="7" t="s">
        <v>45</v>
      </c>
      <c r="B88" s="2">
        <v>802</v>
      </c>
      <c r="C88" s="13" t="s">
        <v>12</v>
      </c>
      <c r="D88" s="13" t="s">
        <v>50</v>
      </c>
      <c r="E88" s="13" t="s">
        <v>34</v>
      </c>
      <c r="F88" s="13" t="s">
        <v>40</v>
      </c>
      <c r="G88" s="7" t="s">
        <v>46</v>
      </c>
      <c r="H88" s="49" t="s">
        <v>0</v>
      </c>
      <c r="I88" s="65">
        <v>1987710</v>
      </c>
      <c r="J88" s="65">
        <f>J91+J92+J90</f>
        <v>0</v>
      </c>
      <c r="K88" s="65">
        <f>K91+K92+K90+K89</f>
        <v>0</v>
      </c>
      <c r="L88" s="65">
        <f t="shared" ref="L88:M88" si="45">L91+L92+L90+L89</f>
        <v>0</v>
      </c>
      <c r="M88" s="65">
        <f t="shared" si="45"/>
        <v>-102610</v>
      </c>
      <c r="N88" s="65">
        <f>N91+N92+N90+N89</f>
        <v>1885100</v>
      </c>
      <c r="O88" s="65">
        <f>O91+O92+O90+O89</f>
        <v>-499750.00000000006</v>
      </c>
      <c r="P88" s="65">
        <f>P91+P92+P90+P89</f>
        <v>1385350</v>
      </c>
    </row>
    <row r="89" spans="1:16" ht="36" customHeight="1">
      <c r="A89" s="17" t="s">
        <v>375</v>
      </c>
      <c r="B89" s="2">
        <v>802</v>
      </c>
      <c r="C89" s="13" t="s">
        <v>12</v>
      </c>
      <c r="D89" s="13" t="s">
        <v>50</v>
      </c>
      <c r="E89" s="13" t="s">
        <v>34</v>
      </c>
      <c r="F89" s="13" t="s">
        <v>40</v>
      </c>
      <c r="G89" s="7" t="s">
        <v>46</v>
      </c>
      <c r="H89" s="49">
        <v>1112</v>
      </c>
      <c r="I89" s="65"/>
      <c r="J89" s="65"/>
      <c r="K89" s="65"/>
      <c r="L89" s="65"/>
      <c r="M89" s="65">
        <v>4460</v>
      </c>
      <c r="N89" s="65">
        <f>I89+J89+K89+L89+M89</f>
        <v>4460</v>
      </c>
      <c r="O89" s="110"/>
      <c r="P89" s="109">
        <f>N89</f>
        <v>4460</v>
      </c>
    </row>
    <row r="90" spans="1:16" ht="30" customHeight="1">
      <c r="A90" s="17" t="s">
        <v>351</v>
      </c>
      <c r="B90" s="2">
        <v>802</v>
      </c>
      <c r="C90" s="13" t="s">
        <v>12</v>
      </c>
      <c r="D90" s="13" t="s">
        <v>50</v>
      </c>
      <c r="E90" s="13" t="s">
        <v>34</v>
      </c>
      <c r="F90" s="13" t="s">
        <v>40</v>
      </c>
      <c r="G90" s="7" t="s">
        <v>46</v>
      </c>
      <c r="H90" s="49">
        <v>1117</v>
      </c>
      <c r="I90" s="65">
        <v>100000</v>
      </c>
      <c r="J90" s="65"/>
      <c r="K90" s="65"/>
      <c r="L90" s="65"/>
      <c r="M90" s="65"/>
      <c r="N90" s="65">
        <f>I90+J90+K90+L90+M90</f>
        <v>100000</v>
      </c>
      <c r="O90" s="110">
        <v>72468.55</v>
      </c>
      <c r="P90" s="109">
        <f>N90+O90</f>
        <v>172468.55</v>
      </c>
    </row>
    <row r="91" spans="1:16" ht="28.9" customHeight="1">
      <c r="A91" s="7" t="s">
        <v>108</v>
      </c>
      <c r="B91" s="2">
        <v>802</v>
      </c>
      <c r="C91" s="13" t="s">
        <v>12</v>
      </c>
      <c r="D91" s="13" t="s">
        <v>50</v>
      </c>
      <c r="E91" s="13" t="s">
        <v>34</v>
      </c>
      <c r="F91" s="13" t="s">
        <v>40</v>
      </c>
      <c r="G91" s="7" t="s">
        <v>46</v>
      </c>
      <c r="H91" s="49" t="s">
        <v>109</v>
      </c>
      <c r="I91" s="65">
        <v>160950</v>
      </c>
      <c r="J91" s="65"/>
      <c r="K91" s="65"/>
      <c r="L91" s="65"/>
      <c r="M91" s="65"/>
      <c r="N91" s="65">
        <f>I91+J91+K91+L91+M91</f>
        <v>160950</v>
      </c>
      <c r="O91" s="110"/>
      <c r="P91" s="109">
        <f>N91</f>
        <v>160950</v>
      </c>
    </row>
    <row r="92" spans="1:16" ht="28.9" customHeight="1">
      <c r="A92" s="7" t="s">
        <v>82</v>
      </c>
      <c r="B92" s="2">
        <v>802</v>
      </c>
      <c r="C92" s="13" t="s">
        <v>12</v>
      </c>
      <c r="D92" s="13" t="s">
        <v>50</v>
      </c>
      <c r="E92" s="13" t="s">
        <v>34</v>
      </c>
      <c r="F92" s="13" t="s">
        <v>40</v>
      </c>
      <c r="G92" s="7" t="s">
        <v>46</v>
      </c>
      <c r="H92" s="49" t="s">
        <v>83</v>
      </c>
      <c r="I92" s="65">
        <v>1726760</v>
      </c>
      <c r="J92" s="65"/>
      <c r="K92" s="65"/>
      <c r="L92" s="65"/>
      <c r="M92" s="65">
        <f>-79910+ (-27160)</f>
        <v>-107070</v>
      </c>
      <c r="N92" s="65">
        <f>I92+J92+K92+L92+M92</f>
        <v>1619690</v>
      </c>
      <c r="O92" s="110">
        <f>-499750-72468.55</f>
        <v>-572218.55000000005</v>
      </c>
      <c r="P92" s="109">
        <f>N92+O92</f>
        <v>1047471.45</v>
      </c>
    </row>
    <row r="93" spans="1:16" ht="28.9" customHeight="1">
      <c r="A93" s="10" t="s">
        <v>110</v>
      </c>
      <c r="B93" s="2">
        <v>802</v>
      </c>
      <c r="C93" s="6" t="s">
        <v>12</v>
      </c>
      <c r="D93" s="6" t="s">
        <v>50</v>
      </c>
      <c r="E93" s="6" t="s">
        <v>34</v>
      </c>
      <c r="F93" s="6" t="s">
        <v>111</v>
      </c>
      <c r="G93" s="6" t="s">
        <v>0</v>
      </c>
      <c r="H93" s="51" t="s">
        <v>0</v>
      </c>
      <c r="I93" s="63">
        <v>695000</v>
      </c>
      <c r="J93" s="63">
        <f t="shared" ref="J93:P95" si="46">J94</f>
        <v>0</v>
      </c>
      <c r="K93" s="63">
        <f t="shared" si="46"/>
        <v>170400</v>
      </c>
      <c r="L93" s="63">
        <f t="shared" si="46"/>
        <v>0</v>
      </c>
      <c r="M93" s="63">
        <f t="shared" si="46"/>
        <v>0</v>
      </c>
      <c r="N93" s="63">
        <f t="shared" si="46"/>
        <v>865400</v>
      </c>
      <c r="O93" s="63">
        <f t="shared" si="46"/>
        <v>0</v>
      </c>
      <c r="P93" s="63">
        <f t="shared" si="46"/>
        <v>865400</v>
      </c>
    </row>
    <row r="94" spans="1:16" ht="43.35" customHeight="1">
      <c r="A94" s="10" t="s">
        <v>112</v>
      </c>
      <c r="B94" s="2">
        <v>802</v>
      </c>
      <c r="C94" s="6" t="s">
        <v>12</v>
      </c>
      <c r="D94" s="6" t="s">
        <v>50</v>
      </c>
      <c r="E94" s="6" t="s">
        <v>34</v>
      </c>
      <c r="F94" s="6" t="s">
        <v>113</v>
      </c>
      <c r="G94" s="6" t="s">
        <v>0</v>
      </c>
      <c r="H94" s="51" t="s">
        <v>0</v>
      </c>
      <c r="I94" s="63">
        <v>695000</v>
      </c>
      <c r="J94" s="63">
        <f t="shared" si="46"/>
        <v>0</v>
      </c>
      <c r="K94" s="63">
        <f t="shared" si="46"/>
        <v>170400</v>
      </c>
      <c r="L94" s="63">
        <f t="shared" si="46"/>
        <v>0</v>
      </c>
      <c r="M94" s="63">
        <f t="shared" si="46"/>
        <v>0</v>
      </c>
      <c r="N94" s="63">
        <f t="shared" si="46"/>
        <v>865400</v>
      </c>
      <c r="O94" s="63">
        <f t="shared" si="46"/>
        <v>0</v>
      </c>
      <c r="P94" s="63">
        <f t="shared" si="46"/>
        <v>865400</v>
      </c>
    </row>
    <row r="95" spans="1:16" ht="57.6" customHeight="1">
      <c r="A95" s="5" t="s">
        <v>114</v>
      </c>
      <c r="B95" s="2">
        <v>802</v>
      </c>
      <c r="C95" s="6" t="s">
        <v>12</v>
      </c>
      <c r="D95" s="6" t="s">
        <v>50</v>
      </c>
      <c r="E95" s="6" t="s">
        <v>34</v>
      </c>
      <c r="F95" s="6" t="s">
        <v>115</v>
      </c>
      <c r="G95" s="6" t="s">
        <v>0</v>
      </c>
      <c r="H95" s="51" t="s">
        <v>0</v>
      </c>
      <c r="I95" s="63">
        <v>695000</v>
      </c>
      <c r="J95" s="63">
        <f t="shared" si="46"/>
        <v>0</v>
      </c>
      <c r="K95" s="63">
        <f t="shared" si="46"/>
        <v>170400</v>
      </c>
      <c r="L95" s="63">
        <f t="shared" si="46"/>
        <v>0</v>
      </c>
      <c r="M95" s="63">
        <f t="shared" si="46"/>
        <v>0</v>
      </c>
      <c r="N95" s="63">
        <f t="shared" si="46"/>
        <v>865400</v>
      </c>
      <c r="O95" s="63">
        <f t="shared" si="46"/>
        <v>0</v>
      </c>
      <c r="P95" s="63">
        <f t="shared" si="46"/>
        <v>865400</v>
      </c>
    </row>
    <row r="96" spans="1:16" ht="14.45" customHeight="1">
      <c r="A96" s="7" t="s">
        <v>116</v>
      </c>
      <c r="B96" s="2">
        <v>802</v>
      </c>
      <c r="C96" s="13" t="s">
        <v>12</v>
      </c>
      <c r="D96" s="13" t="s">
        <v>50</v>
      </c>
      <c r="E96" s="13" t="s">
        <v>34</v>
      </c>
      <c r="F96" s="13" t="s">
        <v>115</v>
      </c>
      <c r="G96" s="7" t="s">
        <v>117</v>
      </c>
      <c r="H96" s="49" t="s">
        <v>0</v>
      </c>
      <c r="I96" s="65">
        <v>695000</v>
      </c>
      <c r="J96" s="65"/>
      <c r="K96" s="65">
        <v>170400</v>
      </c>
      <c r="L96" s="65"/>
      <c r="M96" s="65"/>
      <c r="N96" s="65">
        <f>I96+J96+K96+L96+M96</f>
        <v>865400</v>
      </c>
      <c r="O96" s="110"/>
      <c r="P96" s="109">
        <f>N96</f>
        <v>865400</v>
      </c>
    </row>
    <row r="97" spans="1:16" ht="14.45" hidden="1" customHeight="1">
      <c r="A97" s="10" t="s">
        <v>277</v>
      </c>
      <c r="B97" s="2">
        <v>802</v>
      </c>
      <c r="C97" s="6" t="s">
        <v>12</v>
      </c>
      <c r="D97" s="22" t="s">
        <v>207</v>
      </c>
      <c r="E97" s="6" t="s">
        <v>278</v>
      </c>
      <c r="F97" s="6"/>
      <c r="G97" s="6"/>
      <c r="H97" s="51"/>
      <c r="I97" s="63">
        <v>0</v>
      </c>
      <c r="J97" s="63"/>
      <c r="K97" s="63"/>
      <c r="L97" s="63"/>
      <c r="M97" s="63">
        <f>M98+M101</f>
        <v>0</v>
      </c>
      <c r="N97" s="63">
        <f>N98+N101</f>
        <v>0</v>
      </c>
      <c r="O97" s="110"/>
      <c r="P97" s="110"/>
    </row>
    <row r="98" spans="1:16" ht="14.45" hidden="1" customHeight="1">
      <c r="A98" s="10" t="s">
        <v>279</v>
      </c>
      <c r="B98" s="2">
        <v>802</v>
      </c>
      <c r="C98" s="6" t="s">
        <v>12</v>
      </c>
      <c r="D98" s="22" t="s">
        <v>207</v>
      </c>
      <c r="E98" s="6" t="s">
        <v>280</v>
      </c>
      <c r="F98" s="6">
        <v>244</v>
      </c>
      <c r="G98" s="6"/>
      <c r="H98" s="51"/>
      <c r="I98" s="63">
        <v>0</v>
      </c>
      <c r="J98" s="63"/>
      <c r="K98" s="63"/>
      <c r="L98" s="63"/>
      <c r="M98" s="63">
        <f t="shared" ref="M98:N99" si="47">M99</f>
        <v>0</v>
      </c>
      <c r="N98" s="63">
        <f t="shared" si="47"/>
        <v>0</v>
      </c>
      <c r="O98" s="110"/>
      <c r="P98" s="110"/>
    </row>
    <row r="99" spans="1:16" ht="14.45" hidden="1" customHeight="1">
      <c r="A99" s="7" t="s">
        <v>54</v>
      </c>
      <c r="B99" s="2">
        <v>802</v>
      </c>
      <c r="C99" s="27" t="s">
        <v>12</v>
      </c>
      <c r="D99" s="28" t="s">
        <v>207</v>
      </c>
      <c r="E99" s="27" t="s">
        <v>280</v>
      </c>
      <c r="F99" s="27">
        <v>244</v>
      </c>
      <c r="G99" s="27">
        <v>226</v>
      </c>
      <c r="H99" s="51"/>
      <c r="I99" s="66">
        <v>0</v>
      </c>
      <c r="J99" s="66"/>
      <c r="K99" s="66"/>
      <c r="L99" s="66"/>
      <c r="M99" s="66">
        <f t="shared" si="47"/>
        <v>0</v>
      </c>
      <c r="N99" s="66">
        <f t="shared" si="47"/>
        <v>0</v>
      </c>
      <c r="O99" s="110"/>
      <c r="P99" s="110"/>
    </row>
    <row r="100" spans="1:16" ht="14.45" hidden="1" customHeight="1">
      <c r="A100" s="7" t="s">
        <v>104</v>
      </c>
      <c r="B100" s="2">
        <v>802</v>
      </c>
      <c r="C100" s="27" t="s">
        <v>12</v>
      </c>
      <c r="D100" s="28" t="s">
        <v>207</v>
      </c>
      <c r="E100" s="27" t="s">
        <v>280</v>
      </c>
      <c r="F100" s="27">
        <v>244</v>
      </c>
      <c r="G100" s="27">
        <v>226</v>
      </c>
      <c r="H100" s="53">
        <v>1140</v>
      </c>
      <c r="I100" s="66"/>
      <c r="J100" s="66"/>
      <c r="K100" s="66"/>
      <c r="L100" s="66"/>
      <c r="M100" s="66"/>
      <c r="N100" s="66"/>
      <c r="O100" s="110"/>
      <c r="P100" s="110"/>
    </row>
    <row r="101" spans="1:16" ht="14.45" hidden="1" customHeight="1">
      <c r="A101" s="10" t="s">
        <v>281</v>
      </c>
      <c r="B101" s="2">
        <v>802</v>
      </c>
      <c r="C101" s="6" t="s">
        <v>12</v>
      </c>
      <c r="D101" s="22" t="s">
        <v>207</v>
      </c>
      <c r="E101" s="6" t="s">
        <v>282</v>
      </c>
      <c r="F101" s="6">
        <v>244</v>
      </c>
      <c r="G101" s="6"/>
      <c r="H101" s="51"/>
      <c r="I101" s="63">
        <v>0</v>
      </c>
      <c r="J101" s="63"/>
      <c r="K101" s="63"/>
      <c r="L101" s="63"/>
      <c r="M101" s="63">
        <f t="shared" ref="M101:N102" si="48">M102</f>
        <v>0</v>
      </c>
      <c r="N101" s="63">
        <f t="shared" si="48"/>
        <v>0</v>
      </c>
      <c r="O101" s="110"/>
      <c r="P101" s="110"/>
    </row>
    <row r="102" spans="1:16" ht="14.45" hidden="1" customHeight="1">
      <c r="A102" s="7" t="s">
        <v>54</v>
      </c>
      <c r="B102" s="2">
        <v>802</v>
      </c>
      <c r="C102" s="27" t="s">
        <v>12</v>
      </c>
      <c r="D102" s="28" t="s">
        <v>207</v>
      </c>
      <c r="E102" s="27" t="s">
        <v>282</v>
      </c>
      <c r="F102" s="27">
        <v>244</v>
      </c>
      <c r="G102" s="27">
        <v>226</v>
      </c>
      <c r="H102" s="51"/>
      <c r="I102" s="66">
        <v>0</v>
      </c>
      <c r="J102" s="66"/>
      <c r="K102" s="66"/>
      <c r="L102" s="66"/>
      <c r="M102" s="66">
        <f t="shared" si="48"/>
        <v>0</v>
      </c>
      <c r="N102" s="66">
        <f t="shared" si="48"/>
        <v>0</v>
      </c>
      <c r="O102" s="110"/>
      <c r="P102" s="110"/>
    </row>
    <row r="103" spans="1:16" ht="14.45" hidden="1" customHeight="1">
      <c r="A103" s="7" t="s">
        <v>104</v>
      </c>
      <c r="B103" s="2">
        <v>802</v>
      </c>
      <c r="C103" s="27" t="s">
        <v>12</v>
      </c>
      <c r="D103" s="28" t="s">
        <v>207</v>
      </c>
      <c r="E103" s="27" t="s">
        <v>282</v>
      </c>
      <c r="F103" s="27">
        <v>244</v>
      </c>
      <c r="G103" s="27">
        <v>226</v>
      </c>
      <c r="H103" s="53">
        <v>1140</v>
      </c>
      <c r="I103" s="66"/>
      <c r="J103" s="66"/>
      <c r="K103" s="66"/>
      <c r="L103" s="66"/>
      <c r="M103" s="66"/>
      <c r="N103" s="66"/>
      <c r="O103" s="110"/>
      <c r="P103" s="110"/>
    </row>
    <row r="104" spans="1:16" ht="14.45" customHeight="1">
      <c r="A104" s="8" t="s">
        <v>118</v>
      </c>
      <c r="B104" s="2">
        <v>802</v>
      </c>
      <c r="C104" s="6" t="s">
        <v>12</v>
      </c>
      <c r="D104" s="6" t="s">
        <v>119</v>
      </c>
      <c r="E104" s="6" t="s">
        <v>0</v>
      </c>
      <c r="F104" s="6" t="s">
        <v>0</v>
      </c>
      <c r="G104" s="6" t="s">
        <v>0</v>
      </c>
      <c r="H104" s="51" t="s">
        <v>0</v>
      </c>
      <c r="I104" s="63">
        <v>32870904.299999997</v>
      </c>
      <c r="J104" s="63">
        <f t="shared" ref="J104:L104" si="49">J105+J120</f>
        <v>0</v>
      </c>
      <c r="K104" s="63">
        <f t="shared" si="49"/>
        <v>2312702.7400000002</v>
      </c>
      <c r="L104" s="63">
        <f t="shared" si="49"/>
        <v>0</v>
      </c>
      <c r="M104" s="63">
        <f>M105+M120</f>
        <v>150000</v>
      </c>
      <c r="N104" s="63">
        <f>N105+N120</f>
        <v>35333607.040000007</v>
      </c>
      <c r="O104" s="63">
        <f t="shared" ref="O104:P104" si="50">O105+O120</f>
        <v>84750</v>
      </c>
      <c r="P104" s="63">
        <f t="shared" si="50"/>
        <v>35418357.040000007</v>
      </c>
    </row>
    <row r="105" spans="1:16" ht="28.9" customHeight="1">
      <c r="A105" s="10" t="s">
        <v>286</v>
      </c>
      <c r="B105" s="2">
        <v>802</v>
      </c>
      <c r="C105" s="6" t="s">
        <v>12</v>
      </c>
      <c r="D105" s="6" t="s">
        <v>119</v>
      </c>
      <c r="E105" s="6" t="s">
        <v>312</v>
      </c>
      <c r="F105" s="6" t="s">
        <v>0</v>
      </c>
      <c r="G105" s="6" t="s">
        <v>0</v>
      </c>
      <c r="H105" s="51" t="s">
        <v>0</v>
      </c>
      <c r="I105" s="63">
        <v>13731750.9</v>
      </c>
      <c r="J105" s="63">
        <f t="shared" ref="J105:P118" si="51">J106</f>
        <v>0</v>
      </c>
      <c r="K105" s="63">
        <f t="shared" si="51"/>
        <v>1796058.87</v>
      </c>
      <c r="L105" s="63">
        <f t="shared" si="51"/>
        <v>0</v>
      </c>
      <c r="M105" s="63">
        <f t="shared" si="51"/>
        <v>150000</v>
      </c>
      <c r="N105" s="63">
        <f t="shared" si="51"/>
        <v>15677809.77</v>
      </c>
      <c r="O105" s="63">
        <f t="shared" si="51"/>
        <v>0</v>
      </c>
      <c r="P105" s="63">
        <f t="shared" si="51"/>
        <v>15677809.77</v>
      </c>
    </row>
    <row r="106" spans="1:16" ht="28.9" customHeight="1">
      <c r="A106" s="10" t="s">
        <v>121</v>
      </c>
      <c r="B106" s="2">
        <v>802</v>
      </c>
      <c r="C106" s="6" t="s">
        <v>12</v>
      </c>
      <c r="D106" s="6" t="s">
        <v>119</v>
      </c>
      <c r="E106" s="6" t="s">
        <v>313</v>
      </c>
      <c r="F106" s="6" t="s">
        <v>0</v>
      </c>
      <c r="G106" s="6" t="s">
        <v>0</v>
      </c>
      <c r="H106" s="51" t="s">
        <v>0</v>
      </c>
      <c r="I106" s="63">
        <v>13731750.9</v>
      </c>
      <c r="J106" s="63">
        <f t="shared" ref="J106:M106" si="52">J114+J107</f>
        <v>0</v>
      </c>
      <c r="K106" s="63">
        <f t="shared" si="52"/>
        <v>1796058.87</v>
      </c>
      <c r="L106" s="63">
        <f t="shared" si="52"/>
        <v>0</v>
      </c>
      <c r="M106" s="63">
        <f t="shared" si="52"/>
        <v>150000</v>
      </c>
      <c r="N106" s="63">
        <f>N114+N107</f>
        <v>15677809.77</v>
      </c>
      <c r="O106" s="63">
        <f t="shared" ref="O106:P106" si="53">O114+O107</f>
        <v>0</v>
      </c>
      <c r="P106" s="63">
        <f t="shared" si="53"/>
        <v>15677809.77</v>
      </c>
    </row>
    <row r="107" spans="1:16" ht="28.9" customHeight="1">
      <c r="A107" s="10" t="s">
        <v>265</v>
      </c>
      <c r="B107" s="2">
        <v>802</v>
      </c>
      <c r="C107" s="6" t="s">
        <v>12</v>
      </c>
      <c r="D107" s="6">
        <v>13</v>
      </c>
      <c r="E107" s="6">
        <v>3120010020</v>
      </c>
      <c r="F107" s="6"/>
      <c r="G107" s="6"/>
      <c r="H107" s="51"/>
      <c r="I107" s="63">
        <v>13214971.9</v>
      </c>
      <c r="J107" s="63">
        <f t="shared" ref="J107:M107" si="54">J108</f>
        <v>0</v>
      </c>
      <c r="K107" s="63">
        <f t="shared" si="54"/>
        <v>1796058.87</v>
      </c>
      <c r="L107" s="63">
        <f t="shared" si="54"/>
        <v>0</v>
      </c>
      <c r="M107" s="63">
        <f t="shared" si="54"/>
        <v>240600</v>
      </c>
      <c r="N107" s="63">
        <f>N108</f>
        <v>15251630.77</v>
      </c>
      <c r="O107" s="63">
        <f t="shared" ref="O107:P107" si="55">O108</f>
        <v>0</v>
      </c>
      <c r="P107" s="63">
        <f t="shared" si="55"/>
        <v>15251630.77</v>
      </c>
    </row>
    <row r="108" spans="1:16" ht="28.9" customHeight="1">
      <c r="A108" s="10" t="s">
        <v>35</v>
      </c>
      <c r="B108" s="2">
        <v>802</v>
      </c>
      <c r="C108" s="6" t="s">
        <v>12</v>
      </c>
      <c r="D108" s="6">
        <v>13</v>
      </c>
      <c r="E108" s="6">
        <v>3120010020</v>
      </c>
      <c r="F108" s="6">
        <v>200</v>
      </c>
      <c r="G108" s="6"/>
      <c r="H108" s="51"/>
      <c r="I108" s="63">
        <v>13214971.9</v>
      </c>
      <c r="J108" s="63">
        <f t="shared" ref="J108:L108" si="56">J109+J111</f>
        <v>0</v>
      </c>
      <c r="K108" s="63">
        <f t="shared" si="56"/>
        <v>1796058.87</v>
      </c>
      <c r="L108" s="63">
        <f t="shared" si="56"/>
        <v>0</v>
      </c>
      <c r="M108" s="63">
        <f>M109+M111</f>
        <v>240600</v>
      </c>
      <c r="N108" s="63">
        <f>N109+N111</f>
        <v>15251630.77</v>
      </c>
      <c r="O108" s="63">
        <f t="shared" ref="O108:P108" si="57">O109+O111</f>
        <v>0</v>
      </c>
      <c r="P108" s="63">
        <f t="shared" si="57"/>
        <v>15251630.77</v>
      </c>
    </row>
    <row r="109" spans="1:16" ht="28.9" customHeight="1">
      <c r="A109" s="31" t="s">
        <v>266</v>
      </c>
      <c r="B109" s="2">
        <v>802</v>
      </c>
      <c r="C109" s="27" t="s">
        <v>12</v>
      </c>
      <c r="D109" s="27">
        <v>13</v>
      </c>
      <c r="E109" s="27">
        <v>3120010020</v>
      </c>
      <c r="F109" s="27">
        <v>244</v>
      </c>
      <c r="G109" s="27">
        <v>225</v>
      </c>
      <c r="H109" s="53"/>
      <c r="I109" s="63">
        <v>12835221.9</v>
      </c>
      <c r="J109" s="63">
        <f t="shared" ref="J109:M109" si="58">J110</f>
        <v>0</v>
      </c>
      <c r="K109" s="63">
        <f t="shared" si="58"/>
        <v>1796058.87</v>
      </c>
      <c r="L109" s="63">
        <f t="shared" si="58"/>
        <v>0</v>
      </c>
      <c r="M109" s="63">
        <f t="shared" si="58"/>
        <v>0</v>
      </c>
      <c r="N109" s="63">
        <f>N110</f>
        <v>14631280.77</v>
      </c>
      <c r="O109" s="63">
        <f t="shared" ref="O109:P109" si="59">O110</f>
        <v>0</v>
      </c>
      <c r="P109" s="63">
        <f t="shared" si="59"/>
        <v>14631280.77</v>
      </c>
    </row>
    <row r="110" spans="1:16" ht="67.5" customHeight="1">
      <c r="A110" s="31" t="s">
        <v>267</v>
      </c>
      <c r="B110" s="2">
        <v>802</v>
      </c>
      <c r="C110" s="27" t="s">
        <v>12</v>
      </c>
      <c r="D110" s="27">
        <v>13</v>
      </c>
      <c r="E110" s="27">
        <v>3120010020</v>
      </c>
      <c r="F110" s="27">
        <v>244</v>
      </c>
      <c r="G110" s="27">
        <v>225</v>
      </c>
      <c r="H110" s="53">
        <v>1105</v>
      </c>
      <c r="I110" s="66">
        <v>12835221.9</v>
      </c>
      <c r="J110" s="66"/>
      <c r="K110" s="66">
        <f>1796058.87</f>
        <v>1796058.87</v>
      </c>
      <c r="L110" s="66"/>
      <c r="M110" s="66">
        <v>0</v>
      </c>
      <c r="N110" s="66">
        <f>I110+J110+K110+L110+M110</f>
        <v>14631280.77</v>
      </c>
      <c r="O110" s="110"/>
      <c r="P110" s="109">
        <f>N110</f>
        <v>14631280.77</v>
      </c>
    </row>
    <row r="111" spans="1:16" ht="28.9" customHeight="1">
      <c r="A111" s="31" t="s">
        <v>54</v>
      </c>
      <c r="B111" s="2">
        <v>802</v>
      </c>
      <c r="C111" s="27" t="s">
        <v>12</v>
      </c>
      <c r="D111" s="27">
        <v>13</v>
      </c>
      <c r="E111" s="27">
        <v>3120010020</v>
      </c>
      <c r="F111" s="27">
        <v>244</v>
      </c>
      <c r="G111" s="27">
        <v>226</v>
      </c>
      <c r="H111" s="53"/>
      <c r="I111" s="66">
        <v>379750</v>
      </c>
      <c r="J111" s="66">
        <f t="shared" ref="J111" si="60">J113</f>
        <v>0</v>
      </c>
      <c r="K111" s="66">
        <f>K113+K112</f>
        <v>0</v>
      </c>
      <c r="L111" s="66">
        <f t="shared" ref="L111" si="61">L113+L112</f>
        <v>0</v>
      </c>
      <c r="M111" s="66">
        <f>M113+M112</f>
        <v>240600</v>
      </c>
      <c r="N111" s="66">
        <f>N113+N112</f>
        <v>620350</v>
      </c>
      <c r="O111" s="66">
        <f t="shared" ref="O111:P111" si="62">O113+O112</f>
        <v>0</v>
      </c>
      <c r="P111" s="66">
        <f t="shared" si="62"/>
        <v>620350</v>
      </c>
    </row>
    <row r="112" spans="1:16" ht="28.9" customHeight="1">
      <c r="A112" s="31"/>
      <c r="B112" s="2">
        <v>802</v>
      </c>
      <c r="C112" s="27" t="s">
        <v>12</v>
      </c>
      <c r="D112" s="27">
        <v>13</v>
      </c>
      <c r="E112" s="6">
        <v>3120010020</v>
      </c>
      <c r="F112" s="27">
        <v>244</v>
      </c>
      <c r="G112" s="27">
        <v>226</v>
      </c>
      <c r="H112" s="53">
        <v>1130</v>
      </c>
      <c r="I112" s="66">
        <v>0</v>
      </c>
      <c r="J112" s="66"/>
      <c r="K112" s="66"/>
      <c r="L112" s="66"/>
      <c r="M112" s="66">
        <f>56700+2300</f>
        <v>59000</v>
      </c>
      <c r="N112" s="66">
        <f>I112+J112+K112+L112+M112</f>
        <v>59000</v>
      </c>
      <c r="O112" s="110"/>
      <c r="P112" s="109">
        <f>N112</f>
        <v>59000</v>
      </c>
    </row>
    <row r="113" spans="1:16" ht="52.5" customHeight="1">
      <c r="A113" s="31" t="s">
        <v>284</v>
      </c>
      <c r="B113" s="2">
        <v>802</v>
      </c>
      <c r="C113" s="27" t="s">
        <v>12</v>
      </c>
      <c r="D113" s="27">
        <v>13</v>
      </c>
      <c r="E113" s="6">
        <v>3120010020</v>
      </c>
      <c r="F113" s="27">
        <v>244</v>
      </c>
      <c r="G113" s="27">
        <v>226</v>
      </c>
      <c r="H113" s="53">
        <v>1140</v>
      </c>
      <c r="I113" s="66">
        <v>379750</v>
      </c>
      <c r="J113" s="66"/>
      <c r="K113" s="66"/>
      <c r="L113" s="66"/>
      <c r="M113" s="66">
        <f>-41700+223300</f>
        <v>181600</v>
      </c>
      <c r="N113" s="66">
        <f>I113+J113+K113+L113+M113</f>
        <v>561350</v>
      </c>
      <c r="O113" s="110"/>
      <c r="P113" s="109">
        <f>N113</f>
        <v>561350</v>
      </c>
    </row>
    <row r="114" spans="1:16" ht="28.9" customHeight="1">
      <c r="A114" s="11" t="s">
        <v>122</v>
      </c>
      <c r="B114" s="2">
        <v>802</v>
      </c>
      <c r="C114" s="12" t="s">
        <v>12</v>
      </c>
      <c r="D114" s="12" t="s">
        <v>119</v>
      </c>
      <c r="E114" s="6">
        <v>3120010030</v>
      </c>
      <c r="F114" s="12" t="s">
        <v>0</v>
      </c>
      <c r="G114" s="12" t="s">
        <v>0</v>
      </c>
      <c r="H114" s="52" t="s">
        <v>0</v>
      </c>
      <c r="I114" s="64">
        <v>516779</v>
      </c>
      <c r="J114" s="64">
        <f t="shared" ref="J114:M118" si="63">J115</f>
        <v>0</v>
      </c>
      <c r="K114" s="64">
        <f t="shared" si="63"/>
        <v>0</v>
      </c>
      <c r="L114" s="64">
        <f t="shared" si="63"/>
        <v>0</v>
      </c>
      <c r="M114" s="64">
        <f t="shared" si="63"/>
        <v>-90600</v>
      </c>
      <c r="N114" s="64">
        <f t="shared" si="51"/>
        <v>426179</v>
      </c>
      <c r="O114" s="64">
        <f t="shared" si="51"/>
        <v>0</v>
      </c>
      <c r="P114" s="64">
        <f t="shared" si="51"/>
        <v>426179</v>
      </c>
    </row>
    <row r="115" spans="1:16" ht="43.35" customHeight="1">
      <c r="A115" s="10" t="s">
        <v>35</v>
      </c>
      <c r="B115" s="2">
        <v>802</v>
      </c>
      <c r="C115" s="6" t="s">
        <v>12</v>
      </c>
      <c r="D115" s="6" t="s">
        <v>119</v>
      </c>
      <c r="E115" s="6">
        <v>3120010030</v>
      </c>
      <c r="F115" s="6" t="s">
        <v>36</v>
      </c>
      <c r="G115" s="6" t="s">
        <v>0</v>
      </c>
      <c r="H115" s="51" t="s">
        <v>0</v>
      </c>
      <c r="I115" s="63">
        <v>516779</v>
      </c>
      <c r="J115" s="63">
        <f t="shared" si="63"/>
        <v>0</v>
      </c>
      <c r="K115" s="63">
        <f t="shared" si="63"/>
        <v>0</v>
      </c>
      <c r="L115" s="63">
        <f t="shared" si="63"/>
        <v>0</v>
      </c>
      <c r="M115" s="63">
        <f t="shared" si="63"/>
        <v>-90600</v>
      </c>
      <c r="N115" s="63">
        <f>N116</f>
        <v>426179</v>
      </c>
      <c r="O115" s="63">
        <f t="shared" si="51"/>
        <v>0</v>
      </c>
      <c r="P115" s="63">
        <f t="shared" si="51"/>
        <v>426179</v>
      </c>
    </row>
    <row r="116" spans="1:16" ht="43.35" customHeight="1">
      <c r="A116" s="10" t="s">
        <v>37</v>
      </c>
      <c r="B116" s="2">
        <v>802</v>
      </c>
      <c r="C116" s="6" t="s">
        <v>12</v>
      </c>
      <c r="D116" s="6" t="s">
        <v>119</v>
      </c>
      <c r="E116" s="6">
        <v>3120010030</v>
      </c>
      <c r="F116" s="6" t="s">
        <v>38</v>
      </c>
      <c r="G116" s="6" t="s">
        <v>0</v>
      </c>
      <c r="H116" s="51" t="s">
        <v>0</v>
      </c>
      <c r="I116" s="63">
        <v>516779</v>
      </c>
      <c r="J116" s="63">
        <f t="shared" si="63"/>
        <v>0</v>
      </c>
      <c r="K116" s="63">
        <f t="shared" si="63"/>
        <v>0</v>
      </c>
      <c r="L116" s="63">
        <f t="shared" si="63"/>
        <v>0</v>
      </c>
      <c r="M116" s="63">
        <f t="shared" si="63"/>
        <v>-90600</v>
      </c>
      <c r="N116" s="63">
        <f>N117</f>
        <v>426179</v>
      </c>
      <c r="O116" s="63">
        <f t="shared" si="51"/>
        <v>0</v>
      </c>
      <c r="P116" s="63">
        <f t="shared" si="51"/>
        <v>426179</v>
      </c>
    </row>
    <row r="117" spans="1:16" ht="43.35" customHeight="1">
      <c r="A117" s="5" t="s">
        <v>39</v>
      </c>
      <c r="B117" s="2">
        <v>802</v>
      </c>
      <c r="C117" s="6" t="s">
        <v>12</v>
      </c>
      <c r="D117" s="6" t="s">
        <v>119</v>
      </c>
      <c r="E117" s="6">
        <v>3120010030</v>
      </c>
      <c r="F117" s="6" t="s">
        <v>40</v>
      </c>
      <c r="G117" s="6" t="s">
        <v>0</v>
      </c>
      <c r="H117" s="51" t="s">
        <v>0</v>
      </c>
      <c r="I117" s="63">
        <v>516779</v>
      </c>
      <c r="J117" s="63">
        <f t="shared" si="63"/>
        <v>0</v>
      </c>
      <c r="K117" s="63">
        <f t="shared" si="63"/>
        <v>0</v>
      </c>
      <c r="L117" s="63">
        <f t="shared" si="63"/>
        <v>0</v>
      </c>
      <c r="M117" s="63">
        <f t="shared" si="63"/>
        <v>-90600</v>
      </c>
      <c r="N117" s="63">
        <f t="shared" si="51"/>
        <v>426179</v>
      </c>
      <c r="O117" s="63">
        <f t="shared" si="51"/>
        <v>0</v>
      </c>
      <c r="P117" s="63">
        <f t="shared" si="51"/>
        <v>426179</v>
      </c>
    </row>
    <row r="118" spans="1:16" ht="14.45" customHeight="1">
      <c r="A118" s="7" t="s">
        <v>54</v>
      </c>
      <c r="B118" s="2">
        <v>802</v>
      </c>
      <c r="C118" s="13" t="s">
        <v>12</v>
      </c>
      <c r="D118" s="13" t="s">
        <v>119</v>
      </c>
      <c r="E118" s="76">
        <v>3120010030</v>
      </c>
      <c r="F118" s="13" t="s">
        <v>40</v>
      </c>
      <c r="G118" s="7" t="s">
        <v>55</v>
      </c>
      <c r="H118" s="49" t="s">
        <v>0</v>
      </c>
      <c r="I118" s="65">
        <v>516779</v>
      </c>
      <c r="J118" s="65">
        <f t="shared" si="63"/>
        <v>0</v>
      </c>
      <c r="K118" s="65">
        <f t="shared" si="63"/>
        <v>0</v>
      </c>
      <c r="L118" s="65">
        <f t="shared" si="63"/>
        <v>0</v>
      </c>
      <c r="M118" s="65">
        <f t="shared" si="63"/>
        <v>-90600</v>
      </c>
      <c r="N118" s="65">
        <f t="shared" si="51"/>
        <v>426179</v>
      </c>
      <c r="O118" s="65">
        <f t="shared" si="51"/>
        <v>0</v>
      </c>
      <c r="P118" s="65">
        <f t="shared" si="51"/>
        <v>426179</v>
      </c>
    </row>
    <row r="119" spans="1:16" ht="54.75" customHeight="1">
      <c r="A119" s="7" t="s">
        <v>104</v>
      </c>
      <c r="B119" s="2">
        <v>802</v>
      </c>
      <c r="C119" s="13" t="s">
        <v>12</v>
      </c>
      <c r="D119" s="13" t="s">
        <v>119</v>
      </c>
      <c r="E119" s="76">
        <v>3120010030</v>
      </c>
      <c r="F119" s="13" t="s">
        <v>40</v>
      </c>
      <c r="G119" s="7" t="s">
        <v>55</v>
      </c>
      <c r="H119" s="49" t="s">
        <v>105</v>
      </c>
      <c r="I119" s="65">
        <v>516779</v>
      </c>
      <c r="J119" s="65"/>
      <c r="K119" s="65"/>
      <c r="L119" s="65"/>
      <c r="M119" s="65">
        <f>-15000+(-75600)</f>
        <v>-90600</v>
      </c>
      <c r="N119" s="65">
        <f>I119+J119+K119+L119+M119</f>
        <v>426179</v>
      </c>
      <c r="O119" s="110"/>
      <c r="P119" s="109">
        <f>N119</f>
        <v>426179</v>
      </c>
    </row>
    <row r="120" spans="1:16" ht="14.45" customHeight="1">
      <c r="A120" s="10" t="s">
        <v>15</v>
      </c>
      <c r="B120" s="2">
        <v>802</v>
      </c>
      <c r="C120" s="6" t="s">
        <v>12</v>
      </c>
      <c r="D120" s="6" t="s">
        <v>119</v>
      </c>
      <c r="E120" s="6" t="s">
        <v>16</v>
      </c>
      <c r="F120" s="6" t="s">
        <v>0</v>
      </c>
      <c r="G120" s="6" t="s">
        <v>0</v>
      </c>
      <c r="H120" s="51" t="s">
        <v>0</v>
      </c>
      <c r="I120" s="63">
        <v>19139153.399999999</v>
      </c>
      <c r="J120" s="63">
        <f>J121+J160</f>
        <v>0</v>
      </c>
      <c r="K120" s="63">
        <f>K121+K160</f>
        <v>516643.87</v>
      </c>
      <c r="L120" s="63">
        <f>L121+L160</f>
        <v>0</v>
      </c>
      <c r="M120" s="63">
        <f>M121+M160</f>
        <v>0</v>
      </c>
      <c r="N120" s="63">
        <f>N121+N160</f>
        <v>19655797.270000003</v>
      </c>
      <c r="O120" s="63">
        <f t="shared" ref="O120:P120" si="64">O121+O160</f>
        <v>84750</v>
      </c>
      <c r="P120" s="63">
        <f t="shared" si="64"/>
        <v>19740547.270000003</v>
      </c>
    </row>
    <row r="121" spans="1:16" ht="14.45" customHeight="1">
      <c r="A121" s="10" t="s">
        <v>123</v>
      </c>
      <c r="B121" s="2">
        <v>802</v>
      </c>
      <c r="C121" s="6" t="s">
        <v>12</v>
      </c>
      <c r="D121" s="6" t="s">
        <v>119</v>
      </c>
      <c r="E121" s="6" t="s">
        <v>124</v>
      </c>
      <c r="F121" s="6" t="s">
        <v>0</v>
      </c>
      <c r="G121" s="6" t="s">
        <v>0</v>
      </c>
      <c r="H121" s="51" t="s">
        <v>0</v>
      </c>
      <c r="I121" s="63">
        <v>18618153.399999999</v>
      </c>
      <c r="J121" s="63">
        <f t="shared" ref="J121:M121" si="65">J122+J128</f>
        <v>0</v>
      </c>
      <c r="K121" s="63">
        <f t="shared" si="65"/>
        <v>516643.87</v>
      </c>
      <c r="L121" s="63">
        <f t="shared" si="65"/>
        <v>0</v>
      </c>
      <c r="M121" s="63">
        <f t="shared" si="65"/>
        <v>0</v>
      </c>
      <c r="N121" s="63">
        <f>N122+N128</f>
        <v>19134797.270000003</v>
      </c>
      <c r="O121" s="63">
        <f t="shared" ref="O121:P121" si="66">O122+O128</f>
        <v>84750</v>
      </c>
      <c r="P121" s="63">
        <f t="shared" si="66"/>
        <v>19219547.270000003</v>
      </c>
    </row>
    <row r="122" spans="1:16" ht="28.9" customHeight="1">
      <c r="A122" s="11" t="s">
        <v>125</v>
      </c>
      <c r="B122" s="2">
        <v>802</v>
      </c>
      <c r="C122" s="12" t="s">
        <v>12</v>
      </c>
      <c r="D122" s="12" t="s">
        <v>119</v>
      </c>
      <c r="E122" s="12" t="s">
        <v>126</v>
      </c>
      <c r="F122" s="12" t="s">
        <v>0</v>
      </c>
      <c r="G122" s="12" t="s">
        <v>0</v>
      </c>
      <c r="H122" s="52" t="s">
        <v>0</v>
      </c>
      <c r="I122" s="64">
        <v>1661590</v>
      </c>
      <c r="J122" s="64">
        <f t="shared" ref="J122:P126" si="67">J123</f>
        <v>0</v>
      </c>
      <c r="K122" s="64">
        <f t="shared" si="67"/>
        <v>0</v>
      </c>
      <c r="L122" s="64">
        <f t="shared" si="67"/>
        <v>0</v>
      </c>
      <c r="M122" s="64">
        <f t="shared" si="67"/>
        <v>0</v>
      </c>
      <c r="N122" s="64">
        <f>N123</f>
        <v>1661590</v>
      </c>
      <c r="O122" s="64">
        <f t="shared" ref="O122:P122" si="68">O123</f>
        <v>0</v>
      </c>
      <c r="P122" s="64">
        <f t="shared" si="68"/>
        <v>1661590</v>
      </c>
    </row>
    <row r="123" spans="1:16" ht="43.35" customHeight="1">
      <c r="A123" s="10" t="s">
        <v>35</v>
      </c>
      <c r="B123" s="2">
        <v>802</v>
      </c>
      <c r="C123" s="6" t="s">
        <v>12</v>
      </c>
      <c r="D123" s="6" t="s">
        <v>119</v>
      </c>
      <c r="E123" s="6" t="s">
        <v>126</v>
      </c>
      <c r="F123" s="6" t="s">
        <v>36</v>
      </c>
      <c r="G123" s="6" t="s">
        <v>0</v>
      </c>
      <c r="H123" s="51" t="s">
        <v>0</v>
      </c>
      <c r="I123" s="63">
        <v>1661590</v>
      </c>
      <c r="J123" s="63">
        <f t="shared" si="67"/>
        <v>0</v>
      </c>
      <c r="K123" s="63">
        <f t="shared" si="67"/>
        <v>0</v>
      </c>
      <c r="L123" s="63">
        <f t="shared" si="67"/>
        <v>0</v>
      </c>
      <c r="M123" s="63">
        <f t="shared" si="67"/>
        <v>0</v>
      </c>
      <c r="N123" s="63">
        <f t="shared" si="67"/>
        <v>1661590</v>
      </c>
      <c r="O123" s="63">
        <f t="shared" si="67"/>
        <v>0</v>
      </c>
      <c r="P123" s="63">
        <f t="shared" si="67"/>
        <v>1661590</v>
      </c>
    </row>
    <row r="124" spans="1:16" ht="43.35" customHeight="1">
      <c r="A124" s="10" t="s">
        <v>37</v>
      </c>
      <c r="B124" s="2">
        <v>802</v>
      </c>
      <c r="C124" s="6" t="s">
        <v>12</v>
      </c>
      <c r="D124" s="6" t="s">
        <v>119</v>
      </c>
      <c r="E124" s="6" t="s">
        <v>126</v>
      </c>
      <c r="F124" s="6" t="s">
        <v>38</v>
      </c>
      <c r="G124" s="6" t="s">
        <v>0</v>
      </c>
      <c r="H124" s="51" t="s">
        <v>0</v>
      </c>
      <c r="I124" s="63">
        <v>1661590</v>
      </c>
      <c r="J124" s="63">
        <f t="shared" si="67"/>
        <v>0</v>
      </c>
      <c r="K124" s="63">
        <f t="shared" si="67"/>
        <v>0</v>
      </c>
      <c r="L124" s="63">
        <f t="shared" si="67"/>
        <v>0</v>
      </c>
      <c r="M124" s="63">
        <f t="shared" si="67"/>
        <v>0</v>
      </c>
      <c r="N124" s="63">
        <f>N125</f>
        <v>1661590</v>
      </c>
      <c r="O124" s="63">
        <f t="shared" si="67"/>
        <v>0</v>
      </c>
      <c r="P124" s="63">
        <f t="shared" si="67"/>
        <v>1661590</v>
      </c>
    </row>
    <row r="125" spans="1:16" ht="43.35" customHeight="1">
      <c r="A125" s="5" t="s">
        <v>39</v>
      </c>
      <c r="B125" s="2">
        <v>802</v>
      </c>
      <c r="C125" s="6" t="s">
        <v>12</v>
      </c>
      <c r="D125" s="6" t="s">
        <v>119</v>
      </c>
      <c r="E125" s="6" t="s">
        <v>126</v>
      </c>
      <c r="F125" s="6" t="s">
        <v>40</v>
      </c>
      <c r="G125" s="6" t="s">
        <v>0</v>
      </c>
      <c r="H125" s="51" t="s">
        <v>0</v>
      </c>
      <c r="I125" s="63">
        <v>1661590</v>
      </c>
      <c r="J125" s="63">
        <f t="shared" si="67"/>
        <v>0</v>
      </c>
      <c r="K125" s="63">
        <f t="shared" si="67"/>
        <v>0</v>
      </c>
      <c r="L125" s="63">
        <f t="shared" si="67"/>
        <v>0</v>
      </c>
      <c r="M125" s="63">
        <f t="shared" si="67"/>
        <v>0</v>
      </c>
      <c r="N125" s="63">
        <f t="shared" si="67"/>
        <v>1661590</v>
      </c>
      <c r="O125" s="63">
        <f t="shared" si="67"/>
        <v>0</v>
      </c>
      <c r="P125" s="63">
        <f t="shared" si="67"/>
        <v>1661590</v>
      </c>
    </row>
    <row r="126" spans="1:16" ht="14.45" customHeight="1">
      <c r="A126" s="7" t="s">
        <v>41</v>
      </c>
      <c r="B126" s="2">
        <v>802</v>
      </c>
      <c r="C126" s="13" t="s">
        <v>12</v>
      </c>
      <c r="D126" s="13" t="s">
        <v>119</v>
      </c>
      <c r="E126" s="13" t="s">
        <v>126</v>
      </c>
      <c r="F126" s="13" t="s">
        <v>40</v>
      </c>
      <c r="G126" s="13">
        <v>296</v>
      </c>
      <c r="H126" s="49" t="s">
        <v>0</v>
      </c>
      <c r="I126" s="65">
        <v>1661590</v>
      </c>
      <c r="J126" s="65">
        <f t="shared" si="67"/>
        <v>0</v>
      </c>
      <c r="K126" s="65">
        <f t="shared" si="67"/>
        <v>0</v>
      </c>
      <c r="L126" s="65">
        <f t="shared" si="67"/>
        <v>0</v>
      </c>
      <c r="M126" s="65">
        <f t="shared" si="67"/>
        <v>0</v>
      </c>
      <c r="N126" s="65">
        <f t="shared" si="67"/>
        <v>1661590</v>
      </c>
      <c r="O126" s="65">
        <f t="shared" si="67"/>
        <v>0</v>
      </c>
      <c r="P126" s="65">
        <f t="shared" si="67"/>
        <v>1661590</v>
      </c>
    </row>
    <row r="127" spans="1:16" ht="14.45" customHeight="1">
      <c r="A127" s="7" t="s">
        <v>106</v>
      </c>
      <c r="B127" s="2">
        <v>802</v>
      </c>
      <c r="C127" s="13" t="s">
        <v>12</v>
      </c>
      <c r="D127" s="13" t="s">
        <v>119</v>
      </c>
      <c r="E127" s="13" t="s">
        <v>126</v>
      </c>
      <c r="F127" s="13" t="s">
        <v>40</v>
      </c>
      <c r="G127" s="13">
        <v>296</v>
      </c>
      <c r="H127" s="49" t="s">
        <v>107</v>
      </c>
      <c r="I127" s="65">
        <v>1661590</v>
      </c>
      <c r="J127" s="65"/>
      <c r="K127" s="65"/>
      <c r="L127" s="65"/>
      <c r="M127" s="65"/>
      <c r="N127" s="65">
        <f>I127+J127+K127+L127+M127</f>
        <v>1661590</v>
      </c>
      <c r="O127" s="110"/>
      <c r="P127" s="109">
        <f>N127</f>
        <v>1661590</v>
      </c>
    </row>
    <row r="128" spans="1:16" ht="43.35" customHeight="1">
      <c r="A128" s="11" t="s">
        <v>127</v>
      </c>
      <c r="B128" s="2">
        <v>802</v>
      </c>
      <c r="C128" s="12" t="s">
        <v>12</v>
      </c>
      <c r="D128" s="12" t="s">
        <v>119</v>
      </c>
      <c r="E128" s="12" t="s">
        <v>128</v>
      </c>
      <c r="F128" s="12" t="s">
        <v>0</v>
      </c>
      <c r="G128" s="12" t="s">
        <v>0</v>
      </c>
      <c r="H128" s="52" t="s">
        <v>0</v>
      </c>
      <c r="I128" s="64">
        <v>16956563.399999999</v>
      </c>
      <c r="J128" s="64">
        <f t="shared" ref="J128:M128" si="69">J129+J146</f>
        <v>0</v>
      </c>
      <c r="K128" s="64">
        <f>K129+K146</f>
        <v>516643.87</v>
      </c>
      <c r="L128" s="64">
        <f t="shared" si="69"/>
        <v>0</v>
      </c>
      <c r="M128" s="64">
        <f t="shared" si="69"/>
        <v>0</v>
      </c>
      <c r="N128" s="64">
        <f>N129+N146</f>
        <v>17473207.270000003</v>
      </c>
      <c r="O128" s="64">
        <f t="shared" ref="O128:P128" si="70">O129+O146</f>
        <v>84750</v>
      </c>
      <c r="P128" s="64">
        <f t="shared" si="70"/>
        <v>17557957.270000003</v>
      </c>
    </row>
    <row r="129" spans="1:16" ht="43.35" customHeight="1">
      <c r="A129" s="10" t="s">
        <v>35</v>
      </c>
      <c r="B129" s="2">
        <v>802</v>
      </c>
      <c r="C129" s="6" t="s">
        <v>12</v>
      </c>
      <c r="D129" s="6" t="s">
        <v>119</v>
      </c>
      <c r="E129" s="6" t="s">
        <v>128</v>
      </c>
      <c r="F129" s="6" t="s">
        <v>36</v>
      </c>
      <c r="G129" s="6" t="s">
        <v>0</v>
      </c>
      <c r="H129" s="51" t="s">
        <v>0</v>
      </c>
      <c r="I129" s="63">
        <v>16581563.4</v>
      </c>
      <c r="J129" s="63">
        <f t="shared" ref="J129:P130" si="71">J130</f>
        <v>0</v>
      </c>
      <c r="K129" s="63">
        <f t="shared" si="71"/>
        <v>471643.87</v>
      </c>
      <c r="L129" s="63">
        <f t="shared" si="71"/>
        <v>0</v>
      </c>
      <c r="M129" s="63">
        <f t="shared" si="71"/>
        <v>-462400</v>
      </c>
      <c r="N129" s="63">
        <f t="shared" si="71"/>
        <v>16590807.270000001</v>
      </c>
      <c r="O129" s="63">
        <f t="shared" si="71"/>
        <v>84750</v>
      </c>
      <c r="P129" s="63">
        <f t="shared" si="71"/>
        <v>16675557.270000001</v>
      </c>
    </row>
    <row r="130" spans="1:16" ht="43.35" customHeight="1">
      <c r="A130" s="10" t="s">
        <v>37</v>
      </c>
      <c r="B130" s="2">
        <v>802</v>
      </c>
      <c r="C130" s="6" t="s">
        <v>12</v>
      </c>
      <c r="D130" s="6" t="s">
        <v>119</v>
      </c>
      <c r="E130" s="6" t="s">
        <v>128</v>
      </c>
      <c r="F130" s="6" t="s">
        <v>38</v>
      </c>
      <c r="G130" s="6" t="s">
        <v>0</v>
      </c>
      <c r="H130" s="51" t="s">
        <v>0</v>
      </c>
      <c r="I130" s="63">
        <v>16581563.4</v>
      </c>
      <c r="J130" s="63">
        <f t="shared" si="71"/>
        <v>0</v>
      </c>
      <c r="K130" s="63">
        <f t="shared" si="71"/>
        <v>471643.87</v>
      </c>
      <c r="L130" s="63">
        <f t="shared" si="71"/>
        <v>0</v>
      </c>
      <c r="M130" s="63">
        <f t="shared" si="71"/>
        <v>-462400</v>
      </c>
      <c r="N130" s="63">
        <f t="shared" si="71"/>
        <v>16590807.270000001</v>
      </c>
      <c r="O130" s="63">
        <f t="shared" si="71"/>
        <v>84750</v>
      </c>
      <c r="P130" s="63">
        <f t="shared" si="71"/>
        <v>16675557.270000001</v>
      </c>
    </row>
    <row r="131" spans="1:16" ht="43.35" customHeight="1">
      <c r="A131" s="5" t="s">
        <v>39</v>
      </c>
      <c r="B131" s="2">
        <v>802</v>
      </c>
      <c r="C131" s="6" t="s">
        <v>12</v>
      </c>
      <c r="D131" s="6" t="s">
        <v>119</v>
      </c>
      <c r="E131" s="6" t="s">
        <v>128</v>
      </c>
      <c r="F131" s="6" t="s">
        <v>40</v>
      </c>
      <c r="G131" s="6" t="s">
        <v>0</v>
      </c>
      <c r="H131" s="51" t="s">
        <v>0</v>
      </c>
      <c r="I131" s="63">
        <v>16581563.4</v>
      </c>
      <c r="J131" s="63">
        <f t="shared" ref="J131:M131" si="72">J132+J137+J141+J144</f>
        <v>0</v>
      </c>
      <c r="K131" s="63">
        <f t="shared" si="72"/>
        <v>471643.87</v>
      </c>
      <c r="L131" s="63">
        <f t="shared" si="72"/>
        <v>0</v>
      </c>
      <c r="M131" s="63">
        <f t="shared" si="72"/>
        <v>-462400</v>
      </c>
      <c r="N131" s="63">
        <f>N132+N137+N141+N144</f>
        <v>16590807.270000001</v>
      </c>
      <c r="O131" s="63">
        <f t="shared" ref="O131:P131" si="73">O132+O137+O141+O144</f>
        <v>84750</v>
      </c>
      <c r="P131" s="63">
        <f t="shared" si="73"/>
        <v>16675557.270000001</v>
      </c>
    </row>
    <row r="132" spans="1:16" ht="14.45" customHeight="1">
      <c r="A132" s="7" t="s">
        <v>88</v>
      </c>
      <c r="B132" s="2">
        <v>802</v>
      </c>
      <c r="C132" s="13" t="s">
        <v>12</v>
      </c>
      <c r="D132" s="13" t="s">
        <v>119</v>
      </c>
      <c r="E132" s="13" t="s">
        <v>128</v>
      </c>
      <c r="F132" s="13" t="s">
        <v>40</v>
      </c>
      <c r="G132" s="7" t="s">
        <v>89</v>
      </c>
      <c r="H132" s="49" t="s">
        <v>0</v>
      </c>
      <c r="I132" s="65">
        <v>11317878.300000001</v>
      </c>
      <c r="J132" s="65">
        <f t="shared" ref="J132:M132" si="74">J133+J134+J135+J136</f>
        <v>0</v>
      </c>
      <c r="K132" s="65">
        <f t="shared" si="74"/>
        <v>0</v>
      </c>
      <c r="L132" s="65">
        <f t="shared" si="74"/>
        <v>0</v>
      </c>
      <c r="M132" s="65">
        <f t="shared" si="74"/>
        <v>-460400</v>
      </c>
      <c r="N132" s="65">
        <f>N133+N134+N135+N136</f>
        <v>10857478.300000001</v>
      </c>
      <c r="O132" s="110"/>
      <c r="P132" s="109">
        <f>N132</f>
        <v>10857478.300000001</v>
      </c>
    </row>
    <row r="133" spans="1:16" ht="59.25" customHeight="1">
      <c r="A133" s="7" t="s">
        <v>90</v>
      </c>
      <c r="B133" s="2">
        <v>802</v>
      </c>
      <c r="C133" s="13" t="s">
        <v>12</v>
      </c>
      <c r="D133" s="13" t="s">
        <v>119</v>
      </c>
      <c r="E133" s="13" t="s">
        <v>128</v>
      </c>
      <c r="F133" s="13" t="s">
        <v>40</v>
      </c>
      <c r="G133" s="7" t="s">
        <v>89</v>
      </c>
      <c r="H133" s="49" t="s">
        <v>91</v>
      </c>
      <c r="I133" s="65">
        <v>7721471.2999999998</v>
      </c>
      <c r="J133" s="65"/>
      <c r="K133" s="65"/>
      <c r="L133" s="65"/>
      <c r="M133" s="65">
        <f>-440200+(-20200)</f>
        <v>-460400</v>
      </c>
      <c r="N133" s="65">
        <f>I133+J133+K133+L133+M133</f>
        <v>7261071.2999999998</v>
      </c>
      <c r="O133" s="113">
        <f>-150000+10200</f>
        <v>-139800</v>
      </c>
      <c r="P133" s="116">
        <f>N133+O133</f>
        <v>7121271.2999999998</v>
      </c>
    </row>
    <row r="134" spans="1:16" ht="28.9" customHeight="1">
      <c r="A134" s="7" t="s">
        <v>92</v>
      </c>
      <c r="B134" s="2">
        <v>802</v>
      </c>
      <c r="C134" s="13" t="s">
        <v>12</v>
      </c>
      <c r="D134" s="13" t="s">
        <v>119</v>
      </c>
      <c r="E134" s="13" t="s">
        <v>128</v>
      </c>
      <c r="F134" s="13" t="s">
        <v>40</v>
      </c>
      <c r="G134" s="7" t="s">
        <v>89</v>
      </c>
      <c r="H134" s="49" t="s">
        <v>93</v>
      </c>
      <c r="I134" s="65">
        <v>2366572</v>
      </c>
      <c r="J134" s="65"/>
      <c r="K134" s="65"/>
      <c r="L134" s="65"/>
      <c r="M134" s="65"/>
      <c r="N134" s="65">
        <f>I134+J134+K134+L134+M134</f>
        <v>2366572</v>
      </c>
      <c r="O134" s="110">
        <v>32124.71</v>
      </c>
      <c r="P134" s="109">
        <f>N134+O134</f>
        <v>2398696.71</v>
      </c>
    </row>
    <row r="135" spans="1:16" ht="28.9" customHeight="1">
      <c r="A135" s="7" t="s">
        <v>94</v>
      </c>
      <c r="B135" s="2">
        <v>802</v>
      </c>
      <c r="C135" s="13" t="s">
        <v>12</v>
      </c>
      <c r="D135" s="13" t="s">
        <v>119</v>
      </c>
      <c r="E135" s="13" t="s">
        <v>128</v>
      </c>
      <c r="F135" s="13" t="s">
        <v>40</v>
      </c>
      <c r="G135" s="7" t="s">
        <v>89</v>
      </c>
      <c r="H135" s="49" t="s">
        <v>95</v>
      </c>
      <c r="I135" s="65">
        <v>980827</v>
      </c>
      <c r="J135" s="65"/>
      <c r="K135" s="65"/>
      <c r="L135" s="65"/>
      <c r="M135" s="65"/>
      <c r="N135" s="65">
        <f>I135+J135+K135+L135+M135</f>
        <v>980827</v>
      </c>
      <c r="O135" s="110"/>
      <c r="P135" s="109">
        <f>N135</f>
        <v>980827</v>
      </c>
    </row>
    <row r="136" spans="1:16" ht="28.9" customHeight="1">
      <c r="A136" s="7" t="s">
        <v>96</v>
      </c>
      <c r="B136" s="2">
        <v>802</v>
      </c>
      <c r="C136" s="13" t="s">
        <v>12</v>
      </c>
      <c r="D136" s="13" t="s">
        <v>119</v>
      </c>
      <c r="E136" s="13" t="s">
        <v>128</v>
      </c>
      <c r="F136" s="13" t="s">
        <v>40</v>
      </c>
      <c r="G136" s="7" t="s">
        <v>89</v>
      </c>
      <c r="H136" s="49" t="s">
        <v>97</v>
      </c>
      <c r="I136" s="65">
        <v>249008</v>
      </c>
      <c r="J136" s="65"/>
      <c r="K136" s="65"/>
      <c r="L136" s="65"/>
      <c r="M136" s="65"/>
      <c r="N136" s="65">
        <f>I136+J136+K136+L136+M136</f>
        <v>249008</v>
      </c>
      <c r="O136" s="110"/>
      <c r="P136" s="109">
        <f>N136</f>
        <v>249008</v>
      </c>
    </row>
    <row r="137" spans="1:16" ht="14.45" customHeight="1">
      <c r="A137" s="7" t="s">
        <v>72</v>
      </c>
      <c r="B137" s="2">
        <v>802</v>
      </c>
      <c r="C137" s="13" t="s">
        <v>12</v>
      </c>
      <c r="D137" s="13" t="s">
        <v>119</v>
      </c>
      <c r="E137" s="13" t="s">
        <v>128</v>
      </c>
      <c r="F137" s="13" t="s">
        <v>40</v>
      </c>
      <c r="G137" s="7" t="s">
        <v>73</v>
      </c>
      <c r="H137" s="49" t="s">
        <v>0</v>
      </c>
      <c r="I137" s="65">
        <v>4135282.2</v>
      </c>
      <c r="J137" s="65">
        <f t="shared" ref="J137:M137" si="75">J138+J139</f>
        <v>0</v>
      </c>
      <c r="K137" s="65">
        <f>K138+K139</f>
        <v>471643.87</v>
      </c>
      <c r="L137" s="65">
        <f t="shared" si="75"/>
        <v>0</v>
      </c>
      <c r="M137" s="65">
        <f t="shared" si="75"/>
        <v>0</v>
      </c>
      <c r="N137" s="65">
        <f>N138+N139</f>
        <v>4606926.07</v>
      </c>
      <c r="O137" s="65">
        <f>O138+O139+O140</f>
        <v>84750</v>
      </c>
      <c r="P137" s="65">
        <f>P138+P139+P140</f>
        <v>4691676.07</v>
      </c>
    </row>
    <row r="138" spans="1:16" ht="14.45" customHeight="1">
      <c r="A138" s="17" t="s">
        <v>98</v>
      </c>
      <c r="B138" s="2">
        <v>802</v>
      </c>
      <c r="C138" s="13" t="s">
        <v>12</v>
      </c>
      <c r="D138" s="13" t="s">
        <v>119</v>
      </c>
      <c r="E138" s="13" t="s">
        <v>128</v>
      </c>
      <c r="F138" s="13" t="s">
        <v>40</v>
      </c>
      <c r="G138" s="7" t="s">
        <v>73</v>
      </c>
      <c r="H138" s="54">
        <v>1111</v>
      </c>
      <c r="I138" s="65">
        <v>1734184</v>
      </c>
      <c r="J138" s="65"/>
      <c r="K138" s="65"/>
      <c r="L138" s="65"/>
      <c r="M138" s="65"/>
      <c r="N138" s="65">
        <f>I138+J138+K138+L138+M138</f>
        <v>1734184</v>
      </c>
      <c r="O138" s="110"/>
      <c r="P138" s="109">
        <f>N138</f>
        <v>1734184</v>
      </c>
    </row>
    <row r="139" spans="1:16" ht="78.75" customHeight="1">
      <c r="A139" s="7" t="s">
        <v>74</v>
      </c>
      <c r="B139" s="2">
        <v>802</v>
      </c>
      <c r="C139" s="13" t="s">
        <v>12</v>
      </c>
      <c r="D139" s="13" t="s">
        <v>119</v>
      </c>
      <c r="E139" s="13" t="s">
        <v>128</v>
      </c>
      <c r="F139" s="13" t="s">
        <v>40</v>
      </c>
      <c r="G139" s="7" t="s">
        <v>73</v>
      </c>
      <c r="H139" s="49" t="s">
        <v>75</v>
      </c>
      <c r="I139" s="65">
        <v>2401098.2000000002</v>
      </c>
      <c r="J139" s="65"/>
      <c r="K139" s="65">
        <f>626643.87-110000-45000</f>
        <v>471643.87</v>
      </c>
      <c r="L139" s="65"/>
      <c r="M139" s="65"/>
      <c r="N139" s="65">
        <f>I139+J139+K139+L139+M139</f>
        <v>2872742.0700000003</v>
      </c>
      <c r="O139" s="110"/>
      <c r="P139" s="109">
        <f>N139</f>
        <v>2872742.0700000003</v>
      </c>
    </row>
    <row r="140" spans="1:16" ht="24" customHeight="1">
      <c r="A140" s="34" t="s">
        <v>384</v>
      </c>
      <c r="B140" s="2">
        <v>803</v>
      </c>
      <c r="C140" s="13" t="s">
        <v>12</v>
      </c>
      <c r="D140" s="13" t="s">
        <v>119</v>
      </c>
      <c r="E140" s="13" t="s">
        <v>383</v>
      </c>
      <c r="F140" s="13" t="s">
        <v>40</v>
      </c>
      <c r="G140" s="7" t="s">
        <v>73</v>
      </c>
      <c r="H140" s="49">
        <v>1130</v>
      </c>
      <c r="I140" s="65"/>
      <c r="J140" s="65"/>
      <c r="K140" s="65"/>
      <c r="L140" s="65"/>
      <c r="M140" s="65"/>
      <c r="N140" s="65"/>
      <c r="O140" s="110">
        <v>84750</v>
      </c>
      <c r="P140" s="110">
        <f>O140</f>
        <v>84750</v>
      </c>
    </row>
    <row r="141" spans="1:16" ht="14.45" customHeight="1">
      <c r="A141" s="7" t="s">
        <v>54</v>
      </c>
      <c r="B141" s="2">
        <v>802</v>
      </c>
      <c r="C141" s="13" t="s">
        <v>12</v>
      </c>
      <c r="D141" s="13" t="s">
        <v>119</v>
      </c>
      <c r="E141" s="13" t="s">
        <v>128</v>
      </c>
      <c r="F141" s="13" t="s">
        <v>40</v>
      </c>
      <c r="G141" s="7" t="s">
        <v>55</v>
      </c>
      <c r="H141" s="49" t="s">
        <v>0</v>
      </c>
      <c r="I141" s="65">
        <v>1128402.8999999999</v>
      </c>
      <c r="J141" s="65">
        <f>J143+J142</f>
        <v>0</v>
      </c>
      <c r="K141" s="65">
        <f t="shared" ref="K141:N141" si="76">K143+K142</f>
        <v>0</v>
      </c>
      <c r="L141" s="65">
        <f t="shared" si="76"/>
        <v>0</v>
      </c>
      <c r="M141" s="65">
        <f>M143+M142</f>
        <v>-2000</v>
      </c>
      <c r="N141" s="65">
        <f t="shared" si="76"/>
        <v>1126402.8999999999</v>
      </c>
      <c r="O141" s="109"/>
      <c r="P141" s="109">
        <f>N141</f>
        <v>1126402.8999999999</v>
      </c>
    </row>
    <row r="142" spans="1:16" ht="14.45" customHeight="1">
      <c r="A142" s="7" t="s">
        <v>104</v>
      </c>
      <c r="B142" s="2">
        <v>802</v>
      </c>
      <c r="C142" s="13" t="s">
        <v>12</v>
      </c>
      <c r="D142" s="13" t="s">
        <v>119</v>
      </c>
      <c r="E142" s="13" t="s">
        <v>128</v>
      </c>
      <c r="F142" s="13" t="s">
        <v>40</v>
      </c>
      <c r="G142" s="7" t="s">
        <v>55</v>
      </c>
      <c r="H142" s="49">
        <v>1134</v>
      </c>
      <c r="I142" s="65">
        <v>143886</v>
      </c>
      <c r="J142" s="65"/>
      <c r="K142" s="65"/>
      <c r="L142" s="65"/>
      <c r="M142" s="65">
        <f>25530</f>
        <v>25530</v>
      </c>
      <c r="N142" s="85">
        <f>I142+J142+K142+L142+M142</f>
        <v>169416</v>
      </c>
      <c r="O142" s="113">
        <v>-49850</v>
      </c>
      <c r="P142" s="116">
        <f>N142+O142</f>
        <v>119566</v>
      </c>
    </row>
    <row r="143" spans="1:16" ht="63" customHeight="1">
      <c r="A143" s="7" t="s">
        <v>104</v>
      </c>
      <c r="B143" s="2">
        <v>802</v>
      </c>
      <c r="C143" s="13" t="s">
        <v>12</v>
      </c>
      <c r="D143" s="13" t="s">
        <v>119</v>
      </c>
      <c r="E143" s="13" t="s">
        <v>128</v>
      </c>
      <c r="F143" s="13" t="s">
        <v>40</v>
      </c>
      <c r="G143" s="7" t="s">
        <v>55</v>
      </c>
      <c r="H143" s="49" t="s">
        <v>105</v>
      </c>
      <c r="I143" s="85">
        <v>984516.89999999991</v>
      </c>
      <c r="J143" s="85"/>
      <c r="K143" s="85"/>
      <c r="L143" s="85"/>
      <c r="M143" s="85">
        <f>-2000+(-25530)</f>
        <v>-27530</v>
      </c>
      <c r="N143" s="85">
        <f>I143+J143+K143+L143+M143</f>
        <v>956986.89999999991</v>
      </c>
      <c r="O143" s="113">
        <f>199850-84750</f>
        <v>115100</v>
      </c>
      <c r="P143" s="116">
        <f>N143+O143</f>
        <v>1072086.8999999999</v>
      </c>
    </row>
    <row r="144" spans="1:16" ht="14.45" customHeight="1">
      <c r="A144" s="7" t="s">
        <v>45</v>
      </c>
      <c r="B144" s="2">
        <v>802</v>
      </c>
      <c r="C144" s="13" t="s">
        <v>12</v>
      </c>
      <c r="D144" s="13" t="s">
        <v>119</v>
      </c>
      <c r="E144" s="13" t="s">
        <v>128</v>
      </c>
      <c r="F144" s="13" t="s">
        <v>40</v>
      </c>
      <c r="G144" s="7" t="s">
        <v>46</v>
      </c>
      <c r="H144" s="49" t="s">
        <v>0</v>
      </c>
      <c r="I144" s="65">
        <v>0</v>
      </c>
      <c r="J144" s="65">
        <f t="shared" ref="J144:M144" si="77">J145</f>
        <v>0</v>
      </c>
      <c r="K144" s="65">
        <f t="shared" si="77"/>
        <v>0</v>
      </c>
      <c r="L144" s="65">
        <f t="shared" si="77"/>
        <v>0</v>
      </c>
      <c r="M144" s="65">
        <f t="shared" si="77"/>
        <v>0</v>
      </c>
      <c r="N144" s="65">
        <f>N145</f>
        <v>0</v>
      </c>
      <c r="O144" s="110"/>
      <c r="P144" s="109">
        <f>N144</f>
        <v>0</v>
      </c>
    </row>
    <row r="145" spans="1:16" ht="28.9" customHeight="1">
      <c r="A145" s="7" t="s">
        <v>82</v>
      </c>
      <c r="B145" s="2">
        <v>802</v>
      </c>
      <c r="C145" s="13" t="s">
        <v>12</v>
      </c>
      <c r="D145" s="13" t="s">
        <v>119</v>
      </c>
      <c r="E145" s="13" t="s">
        <v>128</v>
      </c>
      <c r="F145" s="13" t="s">
        <v>40</v>
      </c>
      <c r="G145" s="7" t="s">
        <v>46</v>
      </c>
      <c r="H145" s="49" t="s">
        <v>83</v>
      </c>
      <c r="I145" s="65"/>
      <c r="J145" s="65"/>
      <c r="K145" s="65"/>
      <c r="L145" s="65"/>
      <c r="M145" s="65"/>
      <c r="N145" s="65"/>
      <c r="O145" s="110"/>
      <c r="P145" s="110"/>
    </row>
    <row r="146" spans="1:16" ht="14.45" customHeight="1">
      <c r="A146" s="10" t="s">
        <v>129</v>
      </c>
      <c r="B146" s="2">
        <v>802</v>
      </c>
      <c r="C146" s="6" t="s">
        <v>12</v>
      </c>
      <c r="D146" s="6" t="s">
        <v>119</v>
      </c>
      <c r="E146" s="6" t="s">
        <v>128</v>
      </c>
      <c r="F146" s="6" t="s">
        <v>130</v>
      </c>
      <c r="G146" s="6" t="s">
        <v>0</v>
      </c>
      <c r="H146" s="51" t="s">
        <v>0</v>
      </c>
      <c r="I146" s="63">
        <f>375000+2000</f>
        <v>377000</v>
      </c>
      <c r="J146" s="63">
        <f t="shared" ref="J146" si="78">J147+J154</f>
        <v>0</v>
      </c>
      <c r="K146" s="63">
        <f>K147+K159</f>
        <v>45000</v>
      </c>
      <c r="L146" s="63">
        <f t="shared" ref="L146:M146" si="79">L147+L159</f>
        <v>0</v>
      </c>
      <c r="M146" s="63">
        <f t="shared" si="79"/>
        <v>462400</v>
      </c>
      <c r="N146" s="63">
        <f>N147+N159</f>
        <v>882400</v>
      </c>
      <c r="O146" s="63">
        <f t="shared" ref="O146:P146" si="80">O147+O159</f>
        <v>0</v>
      </c>
      <c r="P146" s="63">
        <f t="shared" si="80"/>
        <v>882400</v>
      </c>
    </row>
    <row r="147" spans="1:16" ht="28.9" customHeight="1">
      <c r="A147" s="10" t="s">
        <v>131</v>
      </c>
      <c r="B147" s="2">
        <v>802</v>
      </c>
      <c r="C147" s="6" t="s">
        <v>12</v>
      </c>
      <c r="D147" s="6" t="s">
        <v>119</v>
      </c>
      <c r="E147" s="6" t="s">
        <v>128</v>
      </c>
      <c r="F147" s="6" t="s">
        <v>132</v>
      </c>
      <c r="G147" s="6" t="s">
        <v>0</v>
      </c>
      <c r="H147" s="51" t="s">
        <v>0</v>
      </c>
      <c r="I147" s="63">
        <v>175000</v>
      </c>
      <c r="J147" s="63">
        <f t="shared" ref="J147" si="81">J148+J151</f>
        <v>0</v>
      </c>
      <c r="K147" s="63">
        <f>K148+K151+K154</f>
        <v>0</v>
      </c>
      <c r="L147" s="63">
        <f t="shared" ref="L147:N147" si="82">L148+L151+L154</f>
        <v>0</v>
      </c>
      <c r="M147" s="63">
        <f t="shared" si="82"/>
        <v>460400</v>
      </c>
      <c r="N147" s="63">
        <f t="shared" si="82"/>
        <v>800400</v>
      </c>
      <c r="O147" s="110"/>
      <c r="P147" s="109">
        <f>N147</f>
        <v>800400</v>
      </c>
    </row>
    <row r="148" spans="1:16" ht="28.9" customHeight="1">
      <c r="A148" s="5" t="s">
        <v>133</v>
      </c>
      <c r="B148" s="2">
        <v>802</v>
      </c>
      <c r="C148" s="6" t="s">
        <v>12</v>
      </c>
      <c r="D148" s="6" t="s">
        <v>119</v>
      </c>
      <c r="E148" s="6" t="s">
        <v>128</v>
      </c>
      <c r="F148" s="6" t="s">
        <v>134</v>
      </c>
      <c r="G148" s="6" t="s">
        <v>0</v>
      </c>
      <c r="H148" s="51" t="s">
        <v>0</v>
      </c>
      <c r="I148" s="63">
        <v>160000</v>
      </c>
      <c r="J148" s="63">
        <f t="shared" ref="J148:P149" si="83">J149</f>
        <v>0</v>
      </c>
      <c r="K148" s="63">
        <f t="shared" si="83"/>
        <v>0</v>
      </c>
      <c r="L148" s="63">
        <f t="shared" si="83"/>
        <v>0</v>
      </c>
      <c r="M148" s="63">
        <f t="shared" si="83"/>
        <v>100000</v>
      </c>
      <c r="N148" s="63">
        <f>N149</f>
        <v>260000</v>
      </c>
      <c r="O148" s="63">
        <f t="shared" ref="O148:P148" si="84">O149</f>
        <v>0</v>
      </c>
      <c r="P148" s="63">
        <f t="shared" si="84"/>
        <v>260000</v>
      </c>
    </row>
    <row r="149" spans="1:16" ht="14.45" customHeight="1">
      <c r="A149" s="7" t="s">
        <v>41</v>
      </c>
      <c r="B149" s="2">
        <v>802</v>
      </c>
      <c r="C149" s="13" t="s">
        <v>12</v>
      </c>
      <c r="D149" s="13" t="s">
        <v>119</v>
      </c>
      <c r="E149" s="13" t="s">
        <v>128</v>
      </c>
      <c r="F149" s="13" t="s">
        <v>134</v>
      </c>
      <c r="G149" s="13">
        <v>291</v>
      </c>
      <c r="H149" s="49" t="s">
        <v>0</v>
      </c>
      <c r="I149" s="65">
        <v>160000</v>
      </c>
      <c r="J149" s="65">
        <f t="shared" si="83"/>
        <v>0</v>
      </c>
      <c r="K149" s="65">
        <f t="shared" si="83"/>
        <v>0</v>
      </c>
      <c r="L149" s="65">
        <f t="shared" si="83"/>
        <v>0</v>
      </c>
      <c r="M149" s="65">
        <f t="shared" si="83"/>
        <v>100000</v>
      </c>
      <c r="N149" s="65">
        <f t="shared" si="83"/>
        <v>260000</v>
      </c>
      <c r="O149" s="65">
        <f t="shared" si="83"/>
        <v>0</v>
      </c>
      <c r="P149" s="65">
        <f t="shared" si="83"/>
        <v>260000</v>
      </c>
    </row>
    <row r="150" spans="1:16" ht="43.35" customHeight="1">
      <c r="A150" s="7" t="s">
        <v>135</v>
      </c>
      <c r="B150" s="2">
        <v>802</v>
      </c>
      <c r="C150" s="13" t="s">
        <v>12</v>
      </c>
      <c r="D150" s="13" t="s">
        <v>119</v>
      </c>
      <c r="E150" s="13" t="s">
        <v>128</v>
      </c>
      <c r="F150" s="13" t="s">
        <v>134</v>
      </c>
      <c r="G150" s="13">
        <v>291</v>
      </c>
      <c r="H150" s="49" t="s">
        <v>136</v>
      </c>
      <c r="I150" s="65">
        <v>160000</v>
      </c>
      <c r="J150" s="65"/>
      <c r="K150" s="65"/>
      <c r="L150" s="65"/>
      <c r="M150" s="65">
        <v>100000</v>
      </c>
      <c r="N150" s="65">
        <f>I150+J150+K150+L150+M150</f>
        <v>260000</v>
      </c>
      <c r="O150" s="110"/>
      <c r="P150" s="109">
        <f>N150</f>
        <v>260000</v>
      </c>
    </row>
    <row r="151" spans="1:16" ht="28.9" customHeight="1">
      <c r="A151" s="5" t="s">
        <v>137</v>
      </c>
      <c r="B151" s="2">
        <v>802</v>
      </c>
      <c r="C151" s="6" t="s">
        <v>12</v>
      </c>
      <c r="D151" s="6" t="s">
        <v>119</v>
      </c>
      <c r="E151" s="6" t="s">
        <v>128</v>
      </c>
      <c r="F151" s="6" t="s">
        <v>138</v>
      </c>
      <c r="G151" s="6" t="s">
        <v>0</v>
      </c>
      <c r="H151" s="51" t="s">
        <v>0</v>
      </c>
      <c r="I151" s="63">
        <v>15000</v>
      </c>
      <c r="J151" s="63">
        <f t="shared" ref="J151:P152" si="85">J152</f>
        <v>0</v>
      </c>
      <c r="K151" s="63">
        <f t="shared" si="85"/>
        <v>0</v>
      </c>
      <c r="L151" s="63">
        <f t="shared" si="85"/>
        <v>0</v>
      </c>
      <c r="M151" s="63">
        <f t="shared" si="85"/>
        <v>340200</v>
      </c>
      <c r="N151" s="63">
        <f t="shared" si="85"/>
        <v>355200</v>
      </c>
      <c r="O151" s="63">
        <f t="shared" si="85"/>
        <v>0</v>
      </c>
      <c r="P151" s="63">
        <f t="shared" si="85"/>
        <v>355200</v>
      </c>
    </row>
    <row r="152" spans="1:16" ht="14.45" customHeight="1">
      <c r="A152" s="7" t="s">
        <v>41</v>
      </c>
      <c r="B152" s="2">
        <v>802</v>
      </c>
      <c r="C152" s="13" t="s">
        <v>12</v>
      </c>
      <c r="D152" s="13" t="s">
        <v>119</v>
      </c>
      <c r="E152" s="13" t="s">
        <v>128</v>
      </c>
      <c r="F152" s="13" t="s">
        <v>138</v>
      </c>
      <c r="G152" s="13">
        <v>291</v>
      </c>
      <c r="H152" s="49" t="s">
        <v>0</v>
      </c>
      <c r="I152" s="65">
        <v>15000</v>
      </c>
      <c r="J152" s="65">
        <f t="shared" si="85"/>
        <v>0</v>
      </c>
      <c r="K152" s="65">
        <f t="shared" si="85"/>
        <v>0</v>
      </c>
      <c r="L152" s="65">
        <f t="shared" si="85"/>
        <v>0</v>
      </c>
      <c r="M152" s="65">
        <f t="shared" si="85"/>
        <v>340200</v>
      </c>
      <c r="N152" s="65">
        <f t="shared" si="85"/>
        <v>355200</v>
      </c>
      <c r="O152" s="65">
        <f t="shared" si="85"/>
        <v>0</v>
      </c>
      <c r="P152" s="65">
        <f t="shared" si="85"/>
        <v>355200</v>
      </c>
    </row>
    <row r="153" spans="1:16" ht="43.35" customHeight="1">
      <c r="A153" s="7" t="s">
        <v>135</v>
      </c>
      <c r="B153" s="2">
        <v>802</v>
      </c>
      <c r="C153" s="13" t="s">
        <v>12</v>
      </c>
      <c r="D153" s="13" t="s">
        <v>119</v>
      </c>
      <c r="E153" s="13" t="s">
        <v>128</v>
      </c>
      <c r="F153" s="13" t="s">
        <v>138</v>
      </c>
      <c r="G153" s="13">
        <v>291</v>
      </c>
      <c r="H153" s="49" t="s">
        <v>136</v>
      </c>
      <c r="I153" s="65">
        <v>15000</v>
      </c>
      <c r="J153" s="65"/>
      <c r="K153" s="65"/>
      <c r="L153" s="65"/>
      <c r="M153" s="65">
        <v>340200</v>
      </c>
      <c r="N153" s="65">
        <f>I153+J153+K153+L153+M153</f>
        <v>355200</v>
      </c>
      <c r="O153" s="110"/>
      <c r="P153" s="109">
        <f>N153</f>
        <v>355200</v>
      </c>
    </row>
    <row r="154" spans="1:16" ht="26.25" customHeight="1">
      <c r="A154" s="5" t="s">
        <v>41</v>
      </c>
      <c r="B154" s="2">
        <v>802</v>
      </c>
      <c r="C154" s="6" t="s">
        <v>12</v>
      </c>
      <c r="D154" s="6" t="s">
        <v>119</v>
      </c>
      <c r="E154" s="6" t="s">
        <v>128</v>
      </c>
      <c r="F154" s="6">
        <v>853</v>
      </c>
      <c r="G154" s="5"/>
      <c r="H154" s="57"/>
      <c r="I154" s="63">
        <f>I155+I156+I157+I158</f>
        <v>165000</v>
      </c>
      <c r="J154" s="63">
        <f t="shared" ref="J154:M154" si="86">J155+J156+J157+J158</f>
        <v>0</v>
      </c>
      <c r="K154" s="63">
        <f t="shared" si="86"/>
        <v>0</v>
      </c>
      <c r="L154" s="63">
        <f t="shared" si="86"/>
        <v>0</v>
      </c>
      <c r="M154" s="63">
        <f t="shared" si="86"/>
        <v>20200</v>
      </c>
      <c r="N154" s="63">
        <f>N155+N156+N157+N158</f>
        <v>185200</v>
      </c>
      <c r="O154" s="63">
        <f t="shared" ref="O154:P154" si="87">O155+O156+O157+O158</f>
        <v>10200</v>
      </c>
      <c r="P154" s="63">
        <f t="shared" si="87"/>
        <v>195400</v>
      </c>
    </row>
    <row r="155" spans="1:16" ht="30.75" customHeight="1">
      <c r="A155" s="34" t="s">
        <v>287</v>
      </c>
      <c r="B155" s="2">
        <v>802</v>
      </c>
      <c r="C155" s="13" t="s">
        <v>12</v>
      </c>
      <c r="D155" s="13" t="s">
        <v>119</v>
      </c>
      <c r="E155" s="13" t="s">
        <v>128</v>
      </c>
      <c r="F155" s="13">
        <v>853</v>
      </c>
      <c r="G155" s="7">
        <v>292</v>
      </c>
      <c r="H155" s="49">
        <v>1144</v>
      </c>
      <c r="I155" s="65">
        <v>200</v>
      </c>
      <c r="J155" s="65"/>
      <c r="K155" s="65"/>
      <c r="L155" s="65"/>
      <c r="M155" s="65"/>
      <c r="N155" s="65">
        <f>I155+J155+K155+L155+M155</f>
        <v>200</v>
      </c>
      <c r="O155" s="110"/>
      <c r="P155" s="109">
        <f>N155</f>
        <v>200</v>
      </c>
    </row>
    <row r="156" spans="1:16" ht="27" customHeight="1">
      <c r="A156" s="34" t="s">
        <v>288</v>
      </c>
      <c r="B156" s="2">
        <v>802</v>
      </c>
      <c r="C156" s="13" t="s">
        <v>12</v>
      </c>
      <c r="D156" s="13" t="s">
        <v>119</v>
      </c>
      <c r="E156" s="13" t="s">
        <v>128</v>
      </c>
      <c r="F156" s="13">
        <v>853</v>
      </c>
      <c r="G156" s="7">
        <v>292</v>
      </c>
      <c r="H156" s="49">
        <v>1150</v>
      </c>
      <c r="I156" s="65">
        <v>65759.37</v>
      </c>
      <c r="J156" s="65"/>
      <c r="K156" s="65"/>
      <c r="L156" s="65"/>
      <c r="M156" s="65"/>
      <c r="N156" s="65">
        <f>I156+J156+K156+L156+M156</f>
        <v>65759.37</v>
      </c>
      <c r="O156" s="110"/>
      <c r="P156" s="109">
        <f>N156</f>
        <v>65759.37</v>
      </c>
    </row>
    <row r="157" spans="1:16" ht="27" customHeight="1">
      <c r="A157" s="17" t="s">
        <v>352</v>
      </c>
      <c r="B157" s="2">
        <v>802</v>
      </c>
      <c r="C157" s="13" t="s">
        <v>12</v>
      </c>
      <c r="D157" s="13" t="s">
        <v>119</v>
      </c>
      <c r="E157" s="13" t="s">
        <v>128</v>
      </c>
      <c r="F157" s="13">
        <v>853</v>
      </c>
      <c r="G157" s="7">
        <v>295</v>
      </c>
      <c r="H157" s="49">
        <v>1144</v>
      </c>
      <c r="I157" s="65">
        <v>51700.63</v>
      </c>
      <c r="J157" s="65"/>
      <c r="K157" s="65"/>
      <c r="L157" s="65"/>
      <c r="M157" s="65">
        <f>20200</f>
        <v>20200</v>
      </c>
      <c r="N157" s="65">
        <f>I157+J157+K157+L157+M157</f>
        <v>71900.63</v>
      </c>
      <c r="O157" s="110">
        <v>10200</v>
      </c>
      <c r="P157" s="109">
        <f>N157+O157</f>
        <v>82100.63</v>
      </c>
    </row>
    <row r="158" spans="1:16" ht="27" customHeight="1">
      <c r="A158" s="17" t="s">
        <v>352</v>
      </c>
      <c r="B158" s="2">
        <v>802</v>
      </c>
      <c r="C158" s="13" t="s">
        <v>12</v>
      </c>
      <c r="D158" s="13" t="s">
        <v>119</v>
      </c>
      <c r="E158" s="13" t="s">
        <v>128</v>
      </c>
      <c r="F158" s="13">
        <v>853</v>
      </c>
      <c r="G158" s="7">
        <v>296</v>
      </c>
      <c r="H158" s="49">
        <v>1150</v>
      </c>
      <c r="I158" s="65">
        <v>47340</v>
      </c>
      <c r="J158" s="65"/>
      <c r="K158" s="65"/>
      <c r="L158" s="65"/>
      <c r="M158" s="65"/>
      <c r="N158" s="65">
        <f>I158+J158+K158+L158+M158</f>
        <v>47340</v>
      </c>
      <c r="O158" s="110"/>
      <c r="P158" s="109">
        <f>N158</f>
        <v>47340</v>
      </c>
    </row>
    <row r="159" spans="1:16" ht="27.75" customHeight="1">
      <c r="A159" s="17" t="s">
        <v>352</v>
      </c>
      <c r="B159" s="2">
        <v>802</v>
      </c>
      <c r="C159" s="13" t="s">
        <v>12</v>
      </c>
      <c r="D159" s="13" t="s">
        <v>119</v>
      </c>
      <c r="E159" s="13">
        <v>9950091017</v>
      </c>
      <c r="F159" s="13">
        <v>831</v>
      </c>
      <c r="G159" s="7">
        <v>295</v>
      </c>
      <c r="H159" s="49">
        <v>1147</v>
      </c>
      <c r="I159" s="65">
        <v>35000</v>
      </c>
      <c r="J159" s="65"/>
      <c r="K159" s="65">
        <v>45000</v>
      </c>
      <c r="L159" s="65"/>
      <c r="M159" s="65">
        <v>2000</v>
      </c>
      <c r="N159" s="65">
        <f>I159+J159+K159+L159+M159</f>
        <v>82000</v>
      </c>
      <c r="O159" s="110"/>
      <c r="P159" s="109">
        <f>N159</f>
        <v>82000</v>
      </c>
    </row>
    <row r="160" spans="1:16" ht="14.45" customHeight="1">
      <c r="A160" s="10" t="s">
        <v>139</v>
      </c>
      <c r="B160" s="2">
        <v>802</v>
      </c>
      <c r="C160" s="6" t="s">
        <v>12</v>
      </c>
      <c r="D160" s="6" t="s">
        <v>119</v>
      </c>
      <c r="E160" s="6"/>
      <c r="F160" s="6" t="s">
        <v>0</v>
      </c>
      <c r="G160" s="6" t="s">
        <v>0</v>
      </c>
      <c r="H160" s="51" t="s">
        <v>0</v>
      </c>
      <c r="I160" s="63">
        <v>521000</v>
      </c>
      <c r="J160" s="63">
        <f t="shared" ref="J160:P164" si="88">J161</f>
        <v>0</v>
      </c>
      <c r="K160" s="63">
        <f t="shared" si="88"/>
        <v>0</v>
      </c>
      <c r="L160" s="63">
        <f t="shared" si="88"/>
        <v>0</v>
      </c>
      <c r="M160" s="63">
        <f t="shared" si="88"/>
        <v>0</v>
      </c>
      <c r="N160" s="63">
        <f t="shared" si="88"/>
        <v>521000</v>
      </c>
      <c r="O160" s="63">
        <f t="shared" si="88"/>
        <v>0</v>
      </c>
      <c r="P160" s="63">
        <f t="shared" si="88"/>
        <v>521000</v>
      </c>
    </row>
    <row r="161" spans="1:16" ht="14.45" customHeight="1">
      <c r="A161" s="11" t="s">
        <v>139</v>
      </c>
      <c r="B161" s="2">
        <v>802</v>
      </c>
      <c r="C161" s="12" t="s">
        <v>12</v>
      </c>
      <c r="D161" s="12" t="s">
        <v>119</v>
      </c>
      <c r="E161" s="98" t="s">
        <v>363</v>
      </c>
      <c r="F161" s="12" t="s">
        <v>0</v>
      </c>
      <c r="G161" s="12" t="s">
        <v>0</v>
      </c>
      <c r="H161" s="52" t="s">
        <v>0</v>
      </c>
      <c r="I161" s="64">
        <v>521000</v>
      </c>
      <c r="J161" s="64">
        <f t="shared" si="88"/>
        <v>0</v>
      </c>
      <c r="K161" s="64">
        <f t="shared" si="88"/>
        <v>0</v>
      </c>
      <c r="L161" s="64">
        <f t="shared" si="88"/>
        <v>0</v>
      </c>
      <c r="M161" s="64">
        <f t="shared" si="88"/>
        <v>0</v>
      </c>
      <c r="N161" s="64">
        <f t="shared" si="88"/>
        <v>521000</v>
      </c>
      <c r="O161" s="64">
        <f t="shared" si="88"/>
        <v>0</v>
      </c>
      <c r="P161" s="64">
        <f t="shared" si="88"/>
        <v>521000</v>
      </c>
    </row>
    <row r="162" spans="1:16" ht="43.35" customHeight="1">
      <c r="A162" s="10" t="s">
        <v>35</v>
      </c>
      <c r="B162" s="2">
        <v>802</v>
      </c>
      <c r="C162" s="6" t="s">
        <v>12</v>
      </c>
      <c r="D162" s="6" t="s">
        <v>119</v>
      </c>
      <c r="E162" s="99" t="s">
        <v>363</v>
      </c>
      <c r="F162" s="6" t="s">
        <v>36</v>
      </c>
      <c r="G162" s="6" t="s">
        <v>0</v>
      </c>
      <c r="H162" s="51" t="s">
        <v>0</v>
      </c>
      <c r="I162" s="63">
        <v>521000</v>
      </c>
      <c r="J162" s="63">
        <f t="shared" si="88"/>
        <v>0</v>
      </c>
      <c r="K162" s="63">
        <f t="shared" si="88"/>
        <v>0</v>
      </c>
      <c r="L162" s="63">
        <f t="shared" si="88"/>
        <v>0</v>
      </c>
      <c r="M162" s="63">
        <f t="shared" si="88"/>
        <v>0</v>
      </c>
      <c r="N162" s="63">
        <f t="shared" si="88"/>
        <v>521000</v>
      </c>
      <c r="O162" s="63">
        <f t="shared" si="88"/>
        <v>0</v>
      </c>
      <c r="P162" s="63">
        <f t="shared" si="88"/>
        <v>521000</v>
      </c>
    </row>
    <row r="163" spans="1:16" ht="43.35" customHeight="1">
      <c r="A163" s="10" t="s">
        <v>37</v>
      </c>
      <c r="B163" s="2">
        <v>802</v>
      </c>
      <c r="C163" s="6" t="s">
        <v>12</v>
      </c>
      <c r="D163" s="6" t="s">
        <v>119</v>
      </c>
      <c r="E163" s="99" t="s">
        <v>363</v>
      </c>
      <c r="F163" s="6" t="s">
        <v>38</v>
      </c>
      <c r="G163" s="6" t="s">
        <v>0</v>
      </c>
      <c r="H163" s="51" t="s">
        <v>0</v>
      </c>
      <c r="I163" s="63">
        <v>521000</v>
      </c>
      <c r="J163" s="63">
        <f t="shared" si="88"/>
        <v>0</v>
      </c>
      <c r="K163" s="63">
        <f t="shared" si="88"/>
        <v>0</v>
      </c>
      <c r="L163" s="63">
        <f t="shared" si="88"/>
        <v>0</v>
      </c>
      <c r="M163" s="63">
        <f t="shared" si="88"/>
        <v>0</v>
      </c>
      <c r="N163" s="63">
        <f t="shared" si="88"/>
        <v>521000</v>
      </c>
      <c r="O163" s="63">
        <f t="shared" si="88"/>
        <v>0</v>
      </c>
      <c r="P163" s="63">
        <f t="shared" si="88"/>
        <v>521000</v>
      </c>
    </row>
    <row r="164" spans="1:16" ht="43.35" customHeight="1">
      <c r="A164" s="5" t="s">
        <v>39</v>
      </c>
      <c r="B164" s="2">
        <v>802</v>
      </c>
      <c r="C164" s="6" t="s">
        <v>12</v>
      </c>
      <c r="D164" s="6" t="s">
        <v>119</v>
      </c>
      <c r="E164" s="99" t="s">
        <v>363</v>
      </c>
      <c r="F164" s="6" t="s">
        <v>40</v>
      </c>
      <c r="G164" s="6" t="s">
        <v>0</v>
      </c>
      <c r="H164" s="51" t="s">
        <v>0</v>
      </c>
      <c r="I164" s="63">
        <v>521000</v>
      </c>
      <c r="J164" s="63">
        <f t="shared" si="88"/>
        <v>0</v>
      </c>
      <c r="K164" s="63">
        <f t="shared" si="88"/>
        <v>0</v>
      </c>
      <c r="L164" s="63">
        <f t="shared" si="88"/>
        <v>0</v>
      </c>
      <c r="M164" s="63">
        <f t="shared" si="88"/>
        <v>0</v>
      </c>
      <c r="N164" s="63">
        <f t="shared" si="88"/>
        <v>521000</v>
      </c>
      <c r="O164" s="63">
        <f t="shared" si="88"/>
        <v>0</v>
      </c>
      <c r="P164" s="63">
        <f t="shared" si="88"/>
        <v>521000</v>
      </c>
    </row>
    <row r="165" spans="1:16" ht="14.45" customHeight="1">
      <c r="A165" s="7" t="s">
        <v>41</v>
      </c>
      <c r="B165" s="2">
        <v>802</v>
      </c>
      <c r="C165" s="13" t="s">
        <v>12</v>
      </c>
      <c r="D165" s="13" t="s">
        <v>119</v>
      </c>
      <c r="E165" s="98" t="s">
        <v>363</v>
      </c>
      <c r="F165" s="13" t="s">
        <v>40</v>
      </c>
      <c r="G165" s="13">
        <v>296</v>
      </c>
      <c r="H165" s="49" t="s">
        <v>0</v>
      </c>
      <c r="I165" s="65">
        <v>521000</v>
      </c>
      <c r="J165" s="65">
        <f t="shared" ref="J165:M165" si="89">J166+J167</f>
        <v>0</v>
      </c>
      <c r="K165" s="65">
        <f t="shared" si="89"/>
        <v>0</v>
      </c>
      <c r="L165" s="65">
        <f t="shared" si="89"/>
        <v>0</v>
      </c>
      <c r="M165" s="65">
        <f t="shared" si="89"/>
        <v>0</v>
      </c>
      <c r="N165" s="65">
        <f>N166+N167</f>
        <v>521000</v>
      </c>
      <c r="O165" s="65">
        <f t="shared" ref="O165:P165" si="90">O166+O167</f>
        <v>0</v>
      </c>
      <c r="P165" s="65">
        <f t="shared" si="90"/>
        <v>521000</v>
      </c>
    </row>
    <row r="166" spans="1:16" ht="41.25" customHeight="1">
      <c r="A166" s="17" t="s">
        <v>259</v>
      </c>
      <c r="B166" s="2">
        <v>802</v>
      </c>
      <c r="C166" s="13" t="s">
        <v>12</v>
      </c>
      <c r="D166" s="13" t="s">
        <v>119</v>
      </c>
      <c r="E166" s="98" t="s">
        <v>363</v>
      </c>
      <c r="F166" s="13" t="s">
        <v>40</v>
      </c>
      <c r="G166" s="13">
        <v>296</v>
      </c>
      <c r="H166" s="54">
        <v>1148</v>
      </c>
      <c r="I166" s="65">
        <v>100000</v>
      </c>
      <c r="J166" s="65"/>
      <c r="K166" s="65"/>
      <c r="L166" s="65"/>
      <c r="M166" s="65"/>
      <c r="N166" s="65">
        <f>I166+J166+K166+L166+M166</f>
        <v>100000</v>
      </c>
      <c r="O166" s="110"/>
      <c r="P166" s="109">
        <f>N166</f>
        <v>100000</v>
      </c>
    </row>
    <row r="167" spans="1:16" ht="28.9" customHeight="1">
      <c r="A167" s="7" t="s">
        <v>140</v>
      </c>
      <c r="B167" s="2">
        <v>802</v>
      </c>
      <c r="C167" s="13" t="s">
        <v>12</v>
      </c>
      <c r="D167" s="13" t="s">
        <v>119</v>
      </c>
      <c r="E167" s="98" t="s">
        <v>363</v>
      </c>
      <c r="F167" s="13" t="s">
        <v>40</v>
      </c>
      <c r="G167" s="13">
        <v>296</v>
      </c>
      <c r="H167" s="49" t="s">
        <v>141</v>
      </c>
      <c r="I167" s="65">
        <v>421000</v>
      </c>
      <c r="J167" s="65"/>
      <c r="K167" s="65"/>
      <c r="L167" s="65"/>
      <c r="M167" s="65"/>
      <c r="N167" s="65">
        <f>I167+J167+K167+L167+M167</f>
        <v>421000</v>
      </c>
      <c r="O167" s="110"/>
      <c r="P167" s="109">
        <f>N167</f>
        <v>421000</v>
      </c>
    </row>
    <row r="168" spans="1:16" ht="14.45" customHeight="1">
      <c r="A168" s="15" t="s">
        <v>142</v>
      </c>
      <c r="B168" s="75">
        <v>802</v>
      </c>
      <c r="C168" s="16" t="s">
        <v>14</v>
      </c>
      <c r="D168" s="16" t="s">
        <v>0</v>
      </c>
      <c r="E168" s="16" t="s">
        <v>0</v>
      </c>
      <c r="F168" s="16" t="s">
        <v>0</v>
      </c>
      <c r="G168" s="16" t="s">
        <v>0</v>
      </c>
      <c r="H168" s="50" t="s">
        <v>0</v>
      </c>
      <c r="I168" s="62">
        <v>2775400</v>
      </c>
      <c r="J168" s="62">
        <f t="shared" ref="J168:P171" si="91">J169</f>
        <v>0</v>
      </c>
      <c r="K168" s="62">
        <f t="shared" si="91"/>
        <v>0</v>
      </c>
      <c r="L168" s="62">
        <f t="shared" si="91"/>
        <v>0</v>
      </c>
      <c r="M168" s="62">
        <f t="shared" si="91"/>
        <v>0</v>
      </c>
      <c r="N168" s="62">
        <f t="shared" si="91"/>
        <v>2775400</v>
      </c>
      <c r="O168" s="62">
        <f t="shared" si="91"/>
        <v>0</v>
      </c>
      <c r="P168" s="62">
        <f t="shared" si="91"/>
        <v>2775400</v>
      </c>
    </row>
    <row r="169" spans="1:16" ht="28.9" customHeight="1">
      <c r="A169" s="8" t="s">
        <v>143</v>
      </c>
      <c r="B169" s="2">
        <v>802</v>
      </c>
      <c r="C169" s="6" t="s">
        <v>14</v>
      </c>
      <c r="D169" s="6" t="s">
        <v>32</v>
      </c>
      <c r="E169" s="6" t="s">
        <v>0</v>
      </c>
      <c r="F169" s="6" t="s">
        <v>0</v>
      </c>
      <c r="G169" s="6" t="s">
        <v>0</v>
      </c>
      <c r="H169" s="51" t="s">
        <v>0</v>
      </c>
      <c r="I169" s="63">
        <v>2775400</v>
      </c>
      <c r="J169" s="63">
        <f t="shared" si="91"/>
        <v>0</v>
      </c>
      <c r="K169" s="63">
        <f t="shared" si="91"/>
        <v>0</v>
      </c>
      <c r="L169" s="63">
        <f t="shared" si="91"/>
        <v>0</v>
      </c>
      <c r="M169" s="63">
        <f t="shared" si="91"/>
        <v>0</v>
      </c>
      <c r="N169" s="63">
        <f t="shared" si="91"/>
        <v>2775400</v>
      </c>
      <c r="O169" s="63">
        <f t="shared" si="91"/>
        <v>0</v>
      </c>
      <c r="P169" s="63">
        <f t="shared" si="91"/>
        <v>2775400</v>
      </c>
    </row>
    <row r="170" spans="1:16" ht="14.45" customHeight="1">
      <c r="A170" s="10" t="s">
        <v>15</v>
      </c>
      <c r="B170" s="2">
        <v>802</v>
      </c>
      <c r="C170" s="6" t="s">
        <v>14</v>
      </c>
      <c r="D170" s="6" t="s">
        <v>32</v>
      </c>
      <c r="E170" s="6" t="s">
        <v>16</v>
      </c>
      <c r="F170" s="6" t="s">
        <v>0</v>
      </c>
      <c r="G170" s="6" t="s">
        <v>0</v>
      </c>
      <c r="H170" s="51" t="s">
        <v>0</v>
      </c>
      <c r="I170" s="63">
        <v>2775400</v>
      </c>
      <c r="J170" s="63">
        <f t="shared" si="91"/>
        <v>0</v>
      </c>
      <c r="K170" s="63">
        <f t="shared" si="91"/>
        <v>0</v>
      </c>
      <c r="L170" s="63">
        <f t="shared" si="91"/>
        <v>0</v>
      </c>
      <c r="M170" s="63">
        <f t="shared" si="91"/>
        <v>0</v>
      </c>
      <c r="N170" s="63">
        <f t="shared" si="91"/>
        <v>2775400</v>
      </c>
      <c r="O170" s="63">
        <f t="shared" si="91"/>
        <v>0</v>
      </c>
      <c r="P170" s="63">
        <f t="shared" si="91"/>
        <v>2775400</v>
      </c>
    </row>
    <row r="171" spans="1:16" ht="14.45" customHeight="1">
      <c r="A171" s="10" t="s">
        <v>123</v>
      </c>
      <c r="B171" s="2">
        <v>802</v>
      </c>
      <c r="C171" s="6" t="s">
        <v>14</v>
      </c>
      <c r="D171" s="6" t="s">
        <v>32</v>
      </c>
      <c r="E171" s="6" t="s">
        <v>124</v>
      </c>
      <c r="F171" s="6" t="s">
        <v>0</v>
      </c>
      <c r="G171" s="6" t="s">
        <v>0</v>
      </c>
      <c r="H171" s="51" t="s">
        <v>0</v>
      </c>
      <c r="I171" s="63">
        <v>2775400</v>
      </c>
      <c r="J171" s="63">
        <f t="shared" si="91"/>
        <v>0</v>
      </c>
      <c r="K171" s="63">
        <f t="shared" si="91"/>
        <v>0</v>
      </c>
      <c r="L171" s="63">
        <f t="shared" si="91"/>
        <v>0</v>
      </c>
      <c r="M171" s="63">
        <f t="shared" si="91"/>
        <v>0</v>
      </c>
      <c r="N171" s="63">
        <f t="shared" si="91"/>
        <v>2775400</v>
      </c>
      <c r="O171" s="63">
        <f t="shared" si="91"/>
        <v>0</v>
      </c>
      <c r="P171" s="63">
        <f t="shared" si="91"/>
        <v>2775400</v>
      </c>
    </row>
    <row r="172" spans="1:16" ht="72.599999999999994" customHeight="1">
      <c r="A172" s="11" t="s">
        <v>144</v>
      </c>
      <c r="B172" s="2">
        <v>802</v>
      </c>
      <c r="C172" s="12" t="s">
        <v>14</v>
      </c>
      <c r="D172" s="12" t="s">
        <v>32</v>
      </c>
      <c r="E172" s="12" t="s">
        <v>145</v>
      </c>
      <c r="F172" s="12" t="s">
        <v>0</v>
      </c>
      <c r="G172" s="12" t="s">
        <v>0</v>
      </c>
      <c r="H172" s="52" t="s">
        <v>0</v>
      </c>
      <c r="I172" s="64">
        <v>2775400</v>
      </c>
      <c r="J172" s="64">
        <f t="shared" ref="J172:M172" si="92">J173+J180</f>
        <v>0</v>
      </c>
      <c r="K172" s="64">
        <f t="shared" si="92"/>
        <v>0</v>
      </c>
      <c r="L172" s="64">
        <f t="shared" si="92"/>
        <v>0</v>
      </c>
      <c r="M172" s="64">
        <f t="shared" si="92"/>
        <v>0</v>
      </c>
      <c r="N172" s="64">
        <f>N173+N180</f>
        <v>2775400</v>
      </c>
      <c r="O172" s="64">
        <f t="shared" ref="O172:P172" si="93">O173+O180</f>
        <v>0</v>
      </c>
      <c r="P172" s="64">
        <f t="shared" si="93"/>
        <v>2775400</v>
      </c>
    </row>
    <row r="173" spans="1:16" ht="100.9" customHeight="1">
      <c r="A173" s="10" t="s">
        <v>21</v>
      </c>
      <c r="B173" s="2">
        <v>802</v>
      </c>
      <c r="C173" s="6" t="s">
        <v>14</v>
      </c>
      <c r="D173" s="6" t="s">
        <v>32</v>
      </c>
      <c r="E173" s="6" t="s">
        <v>145</v>
      </c>
      <c r="F173" s="6" t="s">
        <v>22</v>
      </c>
      <c r="G173" s="6" t="s">
        <v>0</v>
      </c>
      <c r="H173" s="51" t="s">
        <v>0</v>
      </c>
      <c r="I173" s="63">
        <v>2775400</v>
      </c>
      <c r="J173" s="63">
        <f t="shared" ref="J173:P174" si="94">J174</f>
        <v>0</v>
      </c>
      <c r="K173" s="63">
        <f t="shared" si="94"/>
        <v>0</v>
      </c>
      <c r="L173" s="63">
        <f t="shared" si="94"/>
        <v>0</v>
      </c>
      <c r="M173" s="63">
        <f t="shared" si="94"/>
        <v>0</v>
      </c>
      <c r="N173" s="63">
        <f t="shared" si="94"/>
        <v>2775400</v>
      </c>
      <c r="O173" s="63">
        <f t="shared" si="94"/>
        <v>0</v>
      </c>
      <c r="P173" s="63">
        <f t="shared" si="94"/>
        <v>2775400</v>
      </c>
    </row>
    <row r="174" spans="1:16" ht="43.35" customHeight="1">
      <c r="A174" s="10" t="s">
        <v>23</v>
      </c>
      <c r="B174" s="2">
        <v>802</v>
      </c>
      <c r="C174" s="6" t="s">
        <v>14</v>
      </c>
      <c r="D174" s="6" t="s">
        <v>32</v>
      </c>
      <c r="E174" s="6" t="s">
        <v>145</v>
      </c>
      <c r="F174" s="6" t="s">
        <v>24</v>
      </c>
      <c r="G174" s="6" t="s">
        <v>0</v>
      </c>
      <c r="H174" s="51" t="s">
        <v>0</v>
      </c>
      <c r="I174" s="63">
        <v>2775400</v>
      </c>
      <c r="J174" s="63">
        <f t="shared" si="94"/>
        <v>0</v>
      </c>
      <c r="K174" s="63">
        <f t="shared" si="94"/>
        <v>0</v>
      </c>
      <c r="L174" s="63">
        <f t="shared" si="94"/>
        <v>0</v>
      </c>
      <c r="M174" s="63">
        <f t="shared" si="94"/>
        <v>0</v>
      </c>
      <c r="N174" s="63">
        <f t="shared" si="94"/>
        <v>2775400</v>
      </c>
      <c r="O174" s="63">
        <f t="shared" si="94"/>
        <v>0</v>
      </c>
      <c r="P174" s="63">
        <f t="shared" si="94"/>
        <v>2775400</v>
      </c>
    </row>
    <row r="175" spans="1:16" ht="28.9" customHeight="1">
      <c r="A175" s="5" t="s">
        <v>25</v>
      </c>
      <c r="B175" s="2">
        <v>802</v>
      </c>
      <c r="C175" s="6" t="s">
        <v>14</v>
      </c>
      <c r="D175" s="6" t="s">
        <v>32</v>
      </c>
      <c r="E175" s="6" t="s">
        <v>145</v>
      </c>
      <c r="F175" s="6" t="s">
        <v>26</v>
      </c>
      <c r="G175" s="6" t="s">
        <v>0</v>
      </c>
      <c r="H175" s="51" t="s">
        <v>0</v>
      </c>
      <c r="I175" s="63">
        <v>2775400</v>
      </c>
      <c r="J175" s="63"/>
      <c r="K175" s="63"/>
      <c r="L175" s="63"/>
      <c r="M175" s="63">
        <f>M176+M178</f>
        <v>0</v>
      </c>
      <c r="N175" s="63">
        <f>N176+N178</f>
        <v>2775400</v>
      </c>
      <c r="O175" s="63">
        <f t="shared" ref="O175:P175" si="95">O176+O178</f>
        <v>0</v>
      </c>
      <c r="P175" s="63">
        <f t="shared" si="95"/>
        <v>2775400</v>
      </c>
    </row>
    <row r="176" spans="1:16" ht="14.45" customHeight="1">
      <c r="A176" s="7" t="s">
        <v>27</v>
      </c>
      <c r="B176" s="2">
        <v>802</v>
      </c>
      <c r="C176" s="13" t="s">
        <v>14</v>
      </c>
      <c r="D176" s="13" t="s">
        <v>32</v>
      </c>
      <c r="E176" s="13" t="s">
        <v>145</v>
      </c>
      <c r="F176" s="13" t="s">
        <v>26</v>
      </c>
      <c r="G176" s="7" t="s">
        <v>28</v>
      </c>
      <c r="H176" s="49" t="s">
        <v>0</v>
      </c>
      <c r="I176" s="65">
        <v>1937230</v>
      </c>
      <c r="J176" s="65"/>
      <c r="K176" s="65"/>
      <c r="L176" s="65"/>
      <c r="M176" s="65">
        <f>M177</f>
        <v>0</v>
      </c>
      <c r="N176" s="65">
        <f>N177</f>
        <v>1937230</v>
      </c>
      <c r="O176" s="65">
        <f t="shared" ref="O176:P176" si="96">O177</f>
        <v>0</v>
      </c>
      <c r="P176" s="65">
        <f t="shared" si="96"/>
        <v>1937230</v>
      </c>
    </row>
    <row r="177" spans="1:16" ht="86.85" customHeight="1">
      <c r="A177" s="7" t="s">
        <v>146</v>
      </c>
      <c r="B177" s="2">
        <v>802</v>
      </c>
      <c r="C177" s="13" t="s">
        <v>14</v>
      </c>
      <c r="D177" s="13" t="s">
        <v>32</v>
      </c>
      <c r="E177" s="13" t="s">
        <v>145</v>
      </c>
      <c r="F177" s="13" t="s">
        <v>26</v>
      </c>
      <c r="G177" s="7" t="s">
        <v>28</v>
      </c>
      <c r="H177" s="49" t="s">
        <v>147</v>
      </c>
      <c r="I177" s="65">
        <v>1937230</v>
      </c>
      <c r="J177" s="65"/>
      <c r="K177" s="65"/>
      <c r="L177" s="65"/>
      <c r="M177" s="65"/>
      <c r="N177" s="65">
        <f>I177+J177+K177+L177+M177</f>
        <v>1937230</v>
      </c>
      <c r="O177" s="110"/>
      <c r="P177" s="109">
        <f>N177</f>
        <v>1937230</v>
      </c>
    </row>
    <row r="178" spans="1:16" ht="14.45" customHeight="1">
      <c r="A178" s="7" t="s">
        <v>29</v>
      </c>
      <c r="B178" s="2">
        <v>802</v>
      </c>
      <c r="C178" s="13" t="s">
        <v>14</v>
      </c>
      <c r="D178" s="13" t="s">
        <v>32</v>
      </c>
      <c r="E178" s="13" t="s">
        <v>145</v>
      </c>
      <c r="F178" s="13" t="s">
        <v>26</v>
      </c>
      <c r="G178" s="7" t="s">
        <v>30</v>
      </c>
      <c r="H178" s="49" t="s">
        <v>0</v>
      </c>
      <c r="I178" s="65">
        <v>838170</v>
      </c>
      <c r="J178" s="65"/>
      <c r="K178" s="65"/>
      <c r="L178" s="65"/>
      <c r="M178" s="65">
        <f t="shared" ref="M178:P178" si="97">M179</f>
        <v>0</v>
      </c>
      <c r="N178" s="65">
        <f t="shared" si="97"/>
        <v>838170</v>
      </c>
      <c r="O178" s="65">
        <f t="shared" si="97"/>
        <v>0</v>
      </c>
      <c r="P178" s="65">
        <f t="shared" si="97"/>
        <v>838170</v>
      </c>
    </row>
    <row r="179" spans="1:16" ht="86.85" customHeight="1">
      <c r="A179" s="7" t="s">
        <v>146</v>
      </c>
      <c r="B179" s="2">
        <v>802</v>
      </c>
      <c r="C179" s="13" t="s">
        <v>14</v>
      </c>
      <c r="D179" s="13" t="s">
        <v>32</v>
      </c>
      <c r="E179" s="13" t="s">
        <v>145</v>
      </c>
      <c r="F179" s="13" t="s">
        <v>26</v>
      </c>
      <c r="G179" s="7" t="s">
        <v>30</v>
      </c>
      <c r="H179" s="49" t="s">
        <v>147</v>
      </c>
      <c r="I179" s="65">
        <v>838170</v>
      </c>
      <c r="J179" s="65"/>
      <c r="K179" s="65"/>
      <c r="L179" s="65"/>
      <c r="M179" s="65"/>
      <c r="N179" s="65">
        <f>I179+J179+K179+L179+M179</f>
        <v>838170</v>
      </c>
      <c r="O179" s="110"/>
      <c r="P179" s="109">
        <f>N179</f>
        <v>838170</v>
      </c>
    </row>
    <row r="180" spans="1:16" ht="43.35" customHeight="1">
      <c r="A180" s="10" t="s">
        <v>35</v>
      </c>
      <c r="B180" s="2">
        <v>802</v>
      </c>
      <c r="C180" s="6" t="s">
        <v>14</v>
      </c>
      <c r="D180" s="6" t="s">
        <v>32</v>
      </c>
      <c r="E180" s="6" t="s">
        <v>145</v>
      </c>
      <c r="F180" s="6" t="s">
        <v>36</v>
      </c>
      <c r="G180" s="6" t="s">
        <v>0</v>
      </c>
      <c r="H180" s="51" t="s">
        <v>0</v>
      </c>
      <c r="I180" s="63">
        <v>0</v>
      </c>
      <c r="J180" s="63"/>
      <c r="K180" s="63"/>
      <c r="L180" s="63"/>
      <c r="M180" s="63">
        <f t="shared" ref="M180:P183" si="98">M181</f>
        <v>0</v>
      </c>
      <c r="N180" s="63">
        <f t="shared" si="98"/>
        <v>0</v>
      </c>
      <c r="O180" s="63">
        <f t="shared" si="98"/>
        <v>0</v>
      </c>
      <c r="P180" s="63">
        <f t="shared" si="98"/>
        <v>0</v>
      </c>
    </row>
    <row r="181" spans="1:16" ht="43.35" customHeight="1">
      <c r="A181" s="10" t="s">
        <v>37</v>
      </c>
      <c r="B181" s="2">
        <v>802</v>
      </c>
      <c r="C181" s="6" t="s">
        <v>14</v>
      </c>
      <c r="D181" s="6" t="s">
        <v>32</v>
      </c>
      <c r="E181" s="6" t="s">
        <v>145</v>
      </c>
      <c r="F181" s="6" t="s">
        <v>38</v>
      </c>
      <c r="G181" s="6" t="s">
        <v>0</v>
      </c>
      <c r="H181" s="51" t="s">
        <v>0</v>
      </c>
      <c r="I181" s="63">
        <v>0</v>
      </c>
      <c r="J181" s="63"/>
      <c r="K181" s="63"/>
      <c r="L181" s="63"/>
      <c r="M181" s="63">
        <f t="shared" si="98"/>
        <v>0</v>
      </c>
      <c r="N181" s="63">
        <f t="shared" si="98"/>
        <v>0</v>
      </c>
      <c r="O181" s="63">
        <f t="shared" si="98"/>
        <v>0</v>
      </c>
      <c r="P181" s="63">
        <f t="shared" si="98"/>
        <v>0</v>
      </c>
    </row>
    <row r="182" spans="1:16" ht="43.35" customHeight="1">
      <c r="A182" s="5" t="s">
        <v>39</v>
      </c>
      <c r="B182" s="2">
        <v>802</v>
      </c>
      <c r="C182" s="6" t="s">
        <v>14</v>
      </c>
      <c r="D182" s="6" t="s">
        <v>32</v>
      </c>
      <c r="E182" s="6" t="s">
        <v>145</v>
      </c>
      <c r="F182" s="6" t="s">
        <v>40</v>
      </c>
      <c r="G182" s="6" t="s">
        <v>0</v>
      </c>
      <c r="H182" s="51" t="s">
        <v>0</v>
      </c>
      <c r="I182" s="63">
        <v>0</v>
      </c>
      <c r="J182" s="63"/>
      <c r="K182" s="63"/>
      <c r="L182" s="63"/>
      <c r="M182" s="63">
        <f t="shared" si="98"/>
        <v>0</v>
      </c>
      <c r="N182" s="63">
        <f t="shared" si="98"/>
        <v>0</v>
      </c>
      <c r="O182" s="63">
        <f t="shared" si="98"/>
        <v>0</v>
      </c>
      <c r="P182" s="63">
        <f t="shared" si="98"/>
        <v>0</v>
      </c>
    </row>
    <row r="183" spans="1:16" ht="14.45" customHeight="1">
      <c r="A183" s="7" t="s">
        <v>45</v>
      </c>
      <c r="B183" s="2">
        <v>802</v>
      </c>
      <c r="C183" s="13" t="s">
        <v>14</v>
      </c>
      <c r="D183" s="13" t="s">
        <v>32</v>
      </c>
      <c r="E183" s="13" t="s">
        <v>145</v>
      </c>
      <c r="F183" s="13" t="s">
        <v>40</v>
      </c>
      <c r="G183" s="7" t="s">
        <v>46</v>
      </c>
      <c r="H183" s="49" t="s">
        <v>0</v>
      </c>
      <c r="I183" s="65">
        <v>0</v>
      </c>
      <c r="J183" s="65"/>
      <c r="K183" s="65"/>
      <c r="L183" s="65"/>
      <c r="M183" s="65">
        <f t="shared" si="98"/>
        <v>0</v>
      </c>
      <c r="N183" s="65">
        <f t="shared" si="98"/>
        <v>0</v>
      </c>
      <c r="O183" s="65">
        <f t="shared" si="98"/>
        <v>0</v>
      </c>
      <c r="P183" s="65">
        <f t="shared" si="98"/>
        <v>0</v>
      </c>
    </row>
    <row r="184" spans="1:16" ht="86.85" customHeight="1">
      <c r="A184" s="7" t="s">
        <v>146</v>
      </c>
      <c r="B184" s="2">
        <v>802</v>
      </c>
      <c r="C184" s="13" t="s">
        <v>14</v>
      </c>
      <c r="D184" s="13" t="s">
        <v>32</v>
      </c>
      <c r="E184" s="13" t="s">
        <v>145</v>
      </c>
      <c r="F184" s="13" t="s">
        <v>40</v>
      </c>
      <c r="G184" s="7" t="s">
        <v>46</v>
      </c>
      <c r="H184" s="49" t="s">
        <v>147</v>
      </c>
      <c r="I184" s="65">
        <v>0</v>
      </c>
      <c r="J184" s="65"/>
      <c r="K184" s="65"/>
      <c r="L184" s="65"/>
      <c r="M184" s="65"/>
      <c r="N184" s="65">
        <f>I184+J184+K184+L184+M184</f>
        <v>0</v>
      </c>
      <c r="O184" s="110"/>
      <c r="P184" s="109">
        <f>N184</f>
        <v>0</v>
      </c>
    </row>
    <row r="185" spans="1:16" ht="43.35" customHeight="1">
      <c r="A185" s="15" t="s">
        <v>148</v>
      </c>
      <c r="B185" s="75">
        <v>802</v>
      </c>
      <c r="C185" s="16" t="s">
        <v>32</v>
      </c>
      <c r="D185" s="16" t="s">
        <v>0</v>
      </c>
      <c r="E185" s="16" t="s">
        <v>0</v>
      </c>
      <c r="F185" s="16" t="s">
        <v>0</v>
      </c>
      <c r="G185" s="16" t="s">
        <v>0</v>
      </c>
      <c r="H185" s="50" t="s">
        <v>0</v>
      </c>
      <c r="I185" s="62">
        <v>2763196</v>
      </c>
      <c r="J185" s="62">
        <f t="shared" ref="J185:M185" si="99">J186+J195</f>
        <v>0</v>
      </c>
      <c r="K185" s="62">
        <f t="shared" si="99"/>
        <v>217540</v>
      </c>
      <c r="L185" s="62">
        <f t="shared" si="99"/>
        <v>0</v>
      </c>
      <c r="M185" s="62">
        <f t="shared" si="99"/>
        <v>0</v>
      </c>
      <c r="N185" s="62">
        <f>N186+N195</f>
        <v>2980736</v>
      </c>
      <c r="O185" s="62">
        <f t="shared" ref="O185:P185" si="100">O186+O195</f>
        <v>0</v>
      </c>
      <c r="P185" s="62">
        <f t="shared" si="100"/>
        <v>2980736</v>
      </c>
    </row>
    <row r="186" spans="1:16" ht="14.45" customHeight="1">
      <c r="A186" s="8" t="s">
        <v>149</v>
      </c>
      <c r="B186" s="2">
        <v>802</v>
      </c>
      <c r="C186" s="6" t="s">
        <v>32</v>
      </c>
      <c r="D186" s="6" t="s">
        <v>50</v>
      </c>
      <c r="E186" s="6" t="s">
        <v>0</v>
      </c>
      <c r="F186" s="6" t="s">
        <v>0</v>
      </c>
      <c r="G186" s="6" t="s">
        <v>0</v>
      </c>
      <c r="H186" s="51" t="s">
        <v>0</v>
      </c>
      <c r="I186" s="63">
        <v>91531</v>
      </c>
      <c r="J186" s="63"/>
      <c r="K186" s="63"/>
      <c r="L186" s="63"/>
      <c r="M186" s="63">
        <f t="shared" ref="M186:P193" si="101">M187</f>
        <v>0</v>
      </c>
      <c r="N186" s="63">
        <f t="shared" si="101"/>
        <v>91531</v>
      </c>
      <c r="O186" s="63">
        <f t="shared" si="101"/>
        <v>0</v>
      </c>
      <c r="P186" s="63">
        <f t="shared" si="101"/>
        <v>91531</v>
      </c>
    </row>
    <row r="187" spans="1:16" ht="14.45" customHeight="1">
      <c r="A187" s="10" t="s">
        <v>15</v>
      </c>
      <c r="B187" s="2">
        <v>802</v>
      </c>
      <c r="C187" s="6" t="s">
        <v>32</v>
      </c>
      <c r="D187" s="6" t="s">
        <v>50</v>
      </c>
      <c r="E187" s="6" t="s">
        <v>16</v>
      </c>
      <c r="F187" s="6" t="s">
        <v>0</v>
      </c>
      <c r="G187" s="6" t="s">
        <v>0</v>
      </c>
      <c r="H187" s="51" t="s">
        <v>0</v>
      </c>
      <c r="I187" s="63">
        <v>91531</v>
      </c>
      <c r="J187" s="63"/>
      <c r="K187" s="63"/>
      <c r="L187" s="63"/>
      <c r="M187" s="63">
        <f t="shared" si="101"/>
        <v>0</v>
      </c>
      <c r="N187" s="63">
        <f t="shared" si="101"/>
        <v>91531</v>
      </c>
      <c r="O187" s="63">
        <f t="shared" si="101"/>
        <v>0</v>
      </c>
      <c r="P187" s="63">
        <f t="shared" si="101"/>
        <v>91531</v>
      </c>
    </row>
    <row r="188" spans="1:16" ht="14.45" customHeight="1">
      <c r="A188" s="10" t="s">
        <v>123</v>
      </c>
      <c r="B188" s="2">
        <v>802</v>
      </c>
      <c r="C188" s="6" t="s">
        <v>32</v>
      </c>
      <c r="D188" s="6" t="s">
        <v>50</v>
      </c>
      <c r="E188" s="6" t="s">
        <v>124</v>
      </c>
      <c r="F188" s="6" t="s">
        <v>0</v>
      </c>
      <c r="G188" s="6" t="s">
        <v>0</v>
      </c>
      <c r="H188" s="51" t="s">
        <v>0</v>
      </c>
      <c r="I188" s="63">
        <v>91531</v>
      </c>
      <c r="J188" s="63"/>
      <c r="K188" s="63"/>
      <c r="L188" s="63"/>
      <c r="M188" s="63">
        <f t="shared" si="101"/>
        <v>0</v>
      </c>
      <c r="N188" s="63">
        <f t="shared" si="101"/>
        <v>91531</v>
      </c>
      <c r="O188" s="63">
        <f t="shared" si="101"/>
        <v>0</v>
      </c>
      <c r="P188" s="63">
        <f t="shared" si="101"/>
        <v>91531</v>
      </c>
    </row>
    <row r="189" spans="1:16" ht="57.6" customHeight="1">
      <c r="A189" s="11" t="s">
        <v>150</v>
      </c>
      <c r="B189" s="2">
        <v>802</v>
      </c>
      <c r="C189" s="12" t="s">
        <v>32</v>
      </c>
      <c r="D189" s="12" t="s">
        <v>50</v>
      </c>
      <c r="E189" s="12" t="s">
        <v>151</v>
      </c>
      <c r="F189" s="12" t="s">
        <v>0</v>
      </c>
      <c r="G189" s="12" t="s">
        <v>0</v>
      </c>
      <c r="H189" s="52" t="s">
        <v>0</v>
      </c>
      <c r="I189" s="64">
        <v>91531</v>
      </c>
      <c r="J189" s="64"/>
      <c r="K189" s="64"/>
      <c r="L189" s="64"/>
      <c r="M189" s="64">
        <f t="shared" si="101"/>
        <v>0</v>
      </c>
      <c r="N189" s="64">
        <f t="shared" si="101"/>
        <v>91531</v>
      </c>
      <c r="O189" s="64">
        <f t="shared" si="101"/>
        <v>0</v>
      </c>
      <c r="P189" s="64">
        <f t="shared" si="101"/>
        <v>91531</v>
      </c>
    </row>
    <row r="190" spans="1:16" ht="43.35" customHeight="1">
      <c r="A190" s="10" t="s">
        <v>35</v>
      </c>
      <c r="B190" s="2">
        <v>802</v>
      </c>
      <c r="C190" s="6" t="s">
        <v>32</v>
      </c>
      <c r="D190" s="6" t="s">
        <v>50</v>
      </c>
      <c r="E190" s="6" t="s">
        <v>151</v>
      </c>
      <c r="F190" s="6" t="s">
        <v>36</v>
      </c>
      <c r="G190" s="6" t="s">
        <v>0</v>
      </c>
      <c r="H190" s="51" t="s">
        <v>0</v>
      </c>
      <c r="I190" s="63">
        <v>91531</v>
      </c>
      <c r="J190" s="63"/>
      <c r="K190" s="63"/>
      <c r="L190" s="63"/>
      <c r="M190" s="63">
        <f t="shared" si="101"/>
        <v>0</v>
      </c>
      <c r="N190" s="63">
        <f t="shared" si="101"/>
        <v>91531</v>
      </c>
      <c r="O190" s="63">
        <f t="shared" si="101"/>
        <v>0</v>
      </c>
      <c r="P190" s="63">
        <f t="shared" si="101"/>
        <v>91531</v>
      </c>
    </row>
    <row r="191" spans="1:16" ht="43.35" customHeight="1">
      <c r="A191" s="10" t="s">
        <v>37</v>
      </c>
      <c r="B191" s="2">
        <v>802</v>
      </c>
      <c r="C191" s="6" t="s">
        <v>32</v>
      </c>
      <c r="D191" s="6" t="s">
        <v>50</v>
      </c>
      <c r="E191" s="6" t="s">
        <v>151</v>
      </c>
      <c r="F191" s="6" t="s">
        <v>38</v>
      </c>
      <c r="G191" s="6" t="s">
        <v>0</v>
      </c>
      <c r="H191" s="51" t="s">
        <v>0</v>
      </c>
      <c r="I191" s="63">
        <v>91531</v>
      </c>
      <c r="J191" s="63"/>
      <c r="K191" s="63"/>
      <c r="L191" s="63"/>
      <c r="M191" s="63">
        <f t="shared" si="101"/>
        <v>0</v>
      </c>
      <c r="N191" s="63">
        <f t="shared" si="101"/>
        <v>91531</v>
      </c>
      <c r="O191" s="63">
        <f t="shared" si="101"/>
        <v>0</v>
      </c>
      <c r="P191" s="63">
        <f t="shared" si="101"/>
        <v>91531</v>
      </c>
    </row>
    <row r="192" spans="1:16" ht="43.35" customHeight="1">
      <c r="A192" s="5" t="s">
        <v>39</v>
      </c>
      <c r="B192" s="2">
        <v>802</v>
      </c>
      <c r="C192" s="6" t="s">
        <v>32</v>
      </c>
      <c r="D192" s="6" t="s">
        <v>50</v>
      </c>
      <c r="E192" s="6" t="s">
        <v>151</v>
      </c>
      <c r="F192" s="6" t="s">
        <v>40</v>
      </c>
      <c r="G192" s="6" t="s">
        <v>0</v>
      </c>
      <c r="H192" s="51" t="s">
        <v>0</v>
      </c>
      <c r="I192" s="63">
        <v>91531</v>
      </c>
      <c r="J192" s="63"/>
      <c r="K192" s="63"/>
      <c r="L192" s="63"/>
      <c r="M192" s="63">
        <f t="shared" si="101"/>
        <v>0</v>
      </c>
      <c r="N192" s="63">
        <f t="shared" si="101"/>
        <v>91531</v>
      </c>
      <c r="O192" s="63">
        <f t="shared" si="101"/>
        <v>0</v>
      </c>
      <c r="P192" s="63">
        <f t="shared" si="101"/>
        <v>91531</v>
      </c>
    </row>
    <row r="193" spans="1:16" ht="14.45" customHeight="1">
      <c r="A193" s="7" t="s">
        <v>54</v>
      </c>
      <c r="B193" s="2">
        <v>802</v>
      </c>
      <c r="C193" s="13" t="s">
        <v>32</v>
      </c>
      <c r="D193" s="13" t="s">
        <v>50</v>
      </c>
      <c r="E193" s="13" t="s">
        <v>151</v>
      </c>
      <c r="F193" s="13" t="s">
        <v>40</v>
      </c>
      <c r="G193" s="7" t="s">
        <v>55</v>
      </c>
      <c r="H193" s="49" t="s">
        <v>0</v>
      </c>
      <c r="I193" s="65">
        <v>91531</v>
      </c>
      <c r="J193" s="65"/>
      <c r="K193" s="65"/>
      <c r="L193" s="65"/>
      <c r="M193" s="65">
        <f t="shared" si="101"/>
        <v>0</v>
      </c>
      <c r="N193" s="65">
        <f t="shared" si="101"/>
        <v>91531</v>
      </c>
      <c r="O193" s="65">
        <f t="shared" si="101"/>
        <v>0</v>
      </c>
      <c r="P193" s="65">
        <f t="shared" si="101"/>
        <v>91531</v>
      </c>
    </row>
    <row r="194" spans="1:16" ht="72.599999999999994" customHeight="1">
      <c r="A194" s="7" t="s">
        <v>152</v>
      </c>
      <c r="B194" s="2">
        <v>802</v>
      </c>
      <c r="C194" s="13" t="s">
        <v>32</v>
      </c>
      <c r="D194" s="13" t="s">
        <v>50</v>
      </c>
      <c r="E194" s="13" t="s">
        <v>151</v>
      </c>
      <c r="F194" s="13" t="s">
        <v>40</v>
      </c>
      <c r="G194" s="7" t="s">
        <v>55</v>
      </c>
      <c r="H194" s="49" t="s">
        <v>153</v>
      </c>
      <c r="I194" s="65">
        <v>91531</v>
      </c>
      <c r="J194" s="65"/>
      <c r="K194" s="65"/>
      <c r="L194" s="65"/>
      <c r="M194" s="65"/>
      <c r="N194" s="65">
        <f>I194+J194+K194+L194+M194</f>
        <v>91531</v>
      </c>
      <c r="O194" s="110"/>
      <c r="P194" s="109">
        <f>N194</f>
        <v>91531</v>
      </c>
    </row>
    <row r="195" spans="1:16" ht="57.6" customHeight="1">
      <c r="A195" s="8" t="s">
        <v>154</v>
      </c>
      <c r="B195" s="2">
        <v>802</v>
      </c>
      <c r="C195" s="6" t="s">
        <v>32</v>
      </c>
      <c r="D195" s="6" t="s">
        <v>155</v>
      </c>
      <c r="E195" s="6" t="s">
        <v>0</v>
      </c>
      <c r="F195" s="6" t="s">
        <v>0</v>
      </c>
      <c r="G195" s="6" t="s">
        <v>0</v>
      </c>
      <c r="H195" s="51" t="s">
        <v>0</v>
      </c>
      <c r="I195" s="63">
        <v>2671665</v>
      </c>
      <c r="J195" s="63">
        <f>J196+J209</f>
        <v>0</v>
      </c>
      <c r="K195" s="63">
        <f>K196+K209</f>
        <v>217540</v>
      </c>
      <c r="L195" s="63">
        <f>L196+L209</f>
        <v>0</v>
      </c>
      <c r="M195" s="63">
        <f>M196+M209</f>
        <v>0</v>
      </c>
      <c r="N195" s="63">
        <f>N196+N209</f>
        <v>2889205</v>
      </c>
      <c r="O195" s="63">
        <f t="shared" ref="O195:P195" si="102">O196+O209</f>
        <v>0</v>
      </c>
      <c r="P195" s="63">
        <f t="shared" si="102"/>
        <v>2889205</v>
      </c>
    </row>
    <row r="196" spans="1:16" ht="57.6" customHeight="1">
      <c r="A196" s="10" t="s">
        <v>156</v>
      </c>
      <c r="B196" s="2">
        <v>802</v>
      </c>
      <c r="C196" s="6" t="s">
        <v>32</v>
      </c>
      <c r="D196" s="6" t="s">
        <v>155</v>
      </c>
      <c r="E196" s="6" t="s">
        <v>314</v>
      </c>
      <c r="F196" s="6" t="s">
        <v>0</v>
      </c>
      <c r="G196" s="6" t="s">
        <v>0</v>
      </c>
      <c r="H196" s="51" t="s">
        <v>0</v>
      </c>
      <c r="I196" s="63">
        <v>2072265</v>
      </c>
      <c r="J196" s="63">
        <f t="shared" ref="J196:P198" si="103">J197</f>
        <v>0</v>
      </c>
      <c r="K196" s="63">
        <f t="shared" si="103"/>
        <v>217540</v>
      </c>
      <c r="L196" s="63">
        <f t="shared" si="103"/>
        <v>0</v>
      </c>
      <c r="M196" s="63">
        <f t="shared" si="103"/>
        <v>0</v>
      </c>
      <c r="N196" s="63">
        <f t="shared" si="103"/>
        <v>2289805</v>
      </c>
      <c r="O196" s="63">
        <f t="shared" si="103"/>
        <v>0</v>
      </c>
      <c r="P196" s="63">
        <f t="shared" si="103"/>
        <v>2289805</v>
      </c>
    </row>
    <row r="197" spans="1:16" ht="43.35" customHeight="1">
      <c r="A197" s="11" t="s">
        <v>157</v>
      </c>
      <c r="B197" s="2">
        <v>802</v>
      </c>
      <c r="C197" s="12" t="s">
        <v>32</v>
      </c>
      <c r="D197" s="12" t="s">
        <v>155</v>
      </c>
      <c r="E197" s="79">
        <v>1710010010</v>
      </c>
      <c r="F197" s="12" t="s">
        <v>0</v>
      </c>
      <c r="G197" s="12" t="s">
        <v>0</v>
      </c>
      <c r="H197" s="52" t="s">
        <v>0</v>
      </c>
      <c r="I197" s="64">
        <v>2072265</v>
      </c>
      <c r="J197" s="64">
        <f t="shared" si="103"/>
        <v>0</v>
      </c>
      <c r="K197" s="64">
        <f t="shared" si="103"/>
        <v>217540</v>
      </c>
      <c r="L197" s="64">
        <f t="shared" si="103"/>
        <v>0</v>
      </c>
      <c r="M197" s="64">
        <f t="shared" si="103"/>
        <v>0</v>
      </c>
      <c r="N197" s="64">
        <f t="shared" si="103"/>
        <v>2289805</v>
      </c>
      <c r="O197" s="64">
        <f t="shared" si="103"/>
        <v>0</v>
      </c>
      <c r="P197" s="64">
        <f t="shared" si="103"/>
        <v>2289805</v>
      </c>
    </row>
    <row r="198" spans="1:16" ht="43.35" customHeight="1">
      <c r="A198" s="10" t="s">
        <v>35</v>
      </c>
      <c r="B198" s="2">
        <v>802</v>
      </c>
      <c r="C198" s="6" t="s">
        <v>32</v>
      </c>
      <c r="D198" s="6" t="s">
        <v>155</v>
      </c>
      <c r="E198" s="79">
        <v>1710010010</v>
      </c>
      <c r="F198" s="6" t="s">
        <v>36</v>
      </c>
      <c r="G198" s="6" t="s">
        <v>0</v>
      </c>
      <c r="H198" s="51" t="s">
        <v>0</v>
      </c>
      <c r="I198" s="63">
        <v>2072265</v>
      </c>
      <c r="J198" s="63">
        <f t="shared" si="103"/>
        <v>0</v>
      </c>
      <c r="K198" s="63">
        <f t="shared" si="103"/>
        <v>217540</v>
      </c>
      <c r="L198" s="63">
        <f t="shared" si="103"/>
        <v>0</v>
      </c>
      <c r="M198" s="63">
        <f t="shared" si="103"/>
        <v>0</v>
      </c>
      <c r="N198" s="63">
        <f t="shared" si="103"/>
        <v>2289805</v>
      </c>
      <c r="O198" s="63">
        <f t="shared" si="103"/>
        <v>0</v>
      </c>
      <c r="P198" s="63">
        <f t="shared" si="103"/>
        <v>2289805</v>
      </c>
    </row>
    <row r="199" spans="1:16" ht="43.35" customHeight="1">
      <c r="A199" s="10" t="s">
        <v>37</v>
      </c>
      <c r="B199" s="2">
        <v>802</v>
      </c>
      <c r="C199" s="6" t="s">
        <v>32</v>
      </c>
      <c r="D199" s="6" t="s">
        <v>155</v>
      </c>
      <c r="E199" s="79">
        <v>1710010010</v>
      </c>
      <c r="F199" s="6" t="s">
        <v>38</v>
      </c>
      <c r="G199" s="6" t="s">
        <v>0</v>
      </c>
      <c r="H199" s="51" t="s">
        <v>0</v>
      </c>
      <c r="I199" s="63">
        <v>2072265</v>
      </c>
      <c r="J199" s="63">
        <f t="shared" ref="J199:M199" si="104">J200+J205</f>
        <v>0</v>
      </c>
      <c r="K199" s="63">
        <f t="shared" si="104"/>
        <v>217540</v>
      </c>
      <c r="L199" s="63">
        <f t="shared" si="104"/>
        <v>0</v>
      </c>
      <c r="M199" s="63">
        <f t="shared" si="104"/>
        <v>0</v>
      </c>
      <c r="N199" s="63">
        <f>N200+N205</f>
        <v>2289805</v>
      </c>
      <c r="O199" s="63">
        <f t="shared" ref="O199:P199" si="105">O200+O205</f>
        <v>0</v>
      </c>
      <c r="P199" s="63">
        <f t="shared" si="105"/>
        <v>2289805</v>
      </c>
    </row>
    <row r="200" spans="1:16" ht="43.35" customHeight="1">
      <c r="A200" s="5" t="s">
        <v>68</v>
      </c>
      <c r="B200" s="2">
        <v>802</v>
      </c>
      <c r="C200" s="6" t="s">
        <v>32</v>
      </c>
      <c r="D200" s="6" t="s">
        <v>155</v>
      </c>
      <c r="E200" s="79">
        <v>1710010010</v>
      </c>
      <c r="F200" s="6" t="s">
        <v>69</v>
      </c>
      <c r="G200" s="6" t="s">
        <v>0</v>
      </c>
      <c r="H200" s="51" t="s">
        <v>0</v>
      </c>
      <c r="I200" s="63">
        <v>1879075</v>
      </c>
      <c r="J200" s="63">
        <f>J201+J204+J203</f>
        <v>0</v>
      </c>
      <c r="K200" s="63">
        <f t="shared" ref="K200:M200" si="106">K201+K204+K203</f>
        <v>217540</v>
      </c>
      <c r="L200" s="63">
        <f t="shared" si="106"/>
        <v>0</v>
      </c>
      <c r="M200" s="63">
        <f t="shared" si="106"/>
        <v>0</v>
      </c>
      <c r="N200" s="63">
        <f>N201+N204+N203</f>
        <v>2096615</v>
      </c>
      <c r="O200" s="63">
        <f>O201+O204+O203</f>
        <v>0</v>
      </c>
      <c r="P200" s="63">
        <f>P201+P204+P203</f>
        <v>2096615</v>
      </c>
    </row>
    <row r="201" spans="1:16" ht="14.45" customHeight="1">
      <c r="A201" s="7" t="s">
        <v>72</v>
      </c>
      <c r="B201" s="2">
        <v>802</v>
      </c>
      <c r="C201" s="13" t="s">
        <v>32</v>
      </c>
      <c r="D201" s="13" t="s">
        <v>155</v>
      </c>
      <c r="E201" s="79">
        <v>1710010010</v>
      </c>
      <c r="F201" s="13" t="s">
        <v>69</v>
      </c>
      <c r="G201" s="7" t="s">
        <v>73</v>
      </c>
      <c r="H201" s="49" t="s">
        <v>0</v>
      </c>
      <c r="I201" s="65">
        <v>385375</v>
      </c>
      <c r="J201" s="65">
        <f t="shared" ref="J201:M201" si="107">J202</f>
        <v>0</v>
      </c>
      <c r="K201" s="65">
        <f t="shared" si="107"/>
        <v>0</v>
      </c>
      <c r="L201" s="65">
        <f t="shared" si="107"/>
        <v>0</v>
      </c>
      <c r="M201" s="65">
        <f t="shared" si="107"/>
        <v>0</v>
      </c>
      <c r="N201" s="65">
        <f>N202</f>
        <v>385375</v>
      </c>
      <c r="O201" s="65">
        <f t="shared" ref="O201:P201" si="108">O202</f>
        <v>0</v>
      </c>
      <c r="P201" s="65">
        <f t="shared" si="108"/>
        <v>385375</v>
      </c>
    </row>
    <row r="202" spans="1:16" ht="46.5" customHeight="1">
      <c r="A202" s="7" t="s">
        <v>74</v>
      </c>
      <c r="B202" s="2">
        <v>802</v>
      </c>
      <c r="C202" s="13" t="s">
        <v>32</v>
      </c>
      <c r="D202" s="13" t="s">
        <v>155</v>
      </c>
      <c r="E202" s="79">
        <v>1710010010</v>
      </c>
      <c r="F202" s="13" t="s">
        <v>69</v>
      </c>
      <c r="G202" s="7" t="s">
        <v>73</v>
      </c>
      <c r="H202" s="49" t="s">
        <v>75</v>
      </c>
      <c r="I202" s="65">
        <v>385375</v>
      </c>
      <c r="J202" s="65"/>
      <c r="K202" s="65"/>
      <c r="L202" s="65"/>
      <c r="M202" s="65"/>
      <c r="N202" s="65">
        <f>I202+J202+K202+L202+M202</f>
        <v>385375</v>
      </c>
      <c r="O202" s="110"/>
      <c r="P202" s="109">
        <f>N202</f>
        <v>385375</v>
      </c>
    </row>
    <row r="203" spans="1:16" ht="46.5" customHeight="1">
      <c r="A203" s="34" t="s">
        <v>41</v>
      </c>
      <c r="B203" s="2">
        <v>802</v>
      </c>
      <c r="C203" s="13" t="s">
        <v>32</v>
      </c>
      <c r="D203" s="13" t="s">
        <v>155</v>
      </c>
      <c r="E203" s="90">
        <v>1710010010</v>
      </c>
      <c r="F203" s="13" t="s">
        <v>69</v>
      </c>
      <c r="G203" s="7">
        <v>226</v>
      </c>
      <c r="H203" s="49">
        <v>1140</v>
      </c>
      <c r="I203" s="65">
        <v>211200</v>
      </c>
      <c r="J203" s="65"/>
      <c r="K203" s="65"/>
      <c r="L203" s="65"/>
      <c r="M203" s="65"/>
      <c r="N203" s="65">
        <f>I203+J203+K203+L203+M203</f>
        <v>211200</v>
      </c>
      <c r="O203" s="110">
        <v>217540</v>
      </c>
      <c r="P203" s="109">
        <f>N203+O203</f>
        <v>428740</v>
      </c>
    </row>
    <row r="204" spans="1:16" ht="46.5" customHeight="1">
      <c r="A204" s="34" t="s">
        <v>349</v>
      </c>
      <c r="B204" s="2">
        <v>802</v>
      </c>
      <c r="C204" s="13" t="s">
        <v>32</v>
      </c>
      <c r="D204" s="13" t="s">
        <v>155</v>
      </c>
      <c r="E204" s="79">
        <v>1710010010</v>
      </c>
      <c r="F204" s="13" t="s">
        <v>69</v>
      </c>
      <c r="G204" s="7">
        <v>310</v>
      </c>
      <c r="H204" s="49">
        <v>1116</v>
      </c>
      <c r="I204" s="65">
        <v>1282500</v>
      </c>
      <c r="J204" s="65"/>
      <c r="K204" s="65">
        <v>217540</v>
      </c>
      <c r="L204" s="65"/>
      <c r="M204" s="65"/>
      <c r="N204" s="65">
        <f>I204+J204+K204+L204+M204</f>
        <v>1500040</v>
      </c>
      <c r="O204" s="110">
        <v>-217540</v>
      </c>
      <c r="P204" s="109">
        <f>N204+O204</f>
        <v>1282500</v>
      </c>
    </row>
    <row r="205" spans="1:16" ht="43.35" customHeight="1">
      <c r="A205" s="5" t="s">
        <v>39</v>
      </c>
      <c r="B205" s="2">
        <v>802</v>
      </c>
      <c r="C205" s="6" t="s">
        <v>32</v>
      </c>
      <c r="D205" s="6" t="s">
        <v>155</v>
      </c>
      <c r="E205" s="79">
        <v>1710010010</v>
      </c>
      <c r="F205" s="6" t="s">
        <v>40</v>
      </c>
      <c r="G205" s="6" t="s">
        <v>0</v>
      </c>
      <c r="H205" s="51" t="s">
        <v>0</v>
      </c>
      <c r="I205" s="63">
        <v>193190</v>
      </c>
      <c r="J205" s="63">
        <f t="shared" ref="J205:P205" si="109">J206</f>
        <v>0</v>
      </c>
      <c r="K205" s="63">
        <f t="shared" si="109"/>
        <v>0</v>
      </c>
      <c r="L205" s="63">
        <f t="shared" si="109"/>
        <v>0</v>
      </c>
      <c r="M205" s="63">
        <f t="shared" si="109"/>
        <v>0</v>
      </c>
      <c r="N205" s="63">
        <f t="shared" si="109"/>
        <v>193190</v>
      </c>
      <c r="O205" s="63">
        <f t="shared" si="109"/>
        <v>0</v>
      </c>
      <c r="P205" s="63">
        <f t="shared" si="109"/>
        <v>193190</v>
      </c>
    </row>
    <row r="206" spans="1:16" ht="14.45" customHeight="1">
      <c r="A206" s="7" t="s">
        <v>45</v>
      </c>
      <c r="B206" s="2">
        <v>802</v>
      </c>
      <c r="C206" s="13" t="s">
        <v>32</v>
      </c>
      <c r="D206" s="13" t="s">
        <v>155</v>
      </c>
      <c r="E206" s="79">
        <v>1710010010</v>
      </c>
      <c r="F206" s="13" t="s">
        <v>40</v>
      </c>
      <c r="G206" s="7" t="s">
        <v>46</v>
      </c>
      <c r="H206" s="49" t="s">
        <v>0</v>
      </c>
      <c r="I206" s="65">
        <v>193190</v>
      </c>
      <c r="J206" s="65">
        <f t="shared" ref="J206:M206" si="110">J207+J208</f>
        <v>0</v>
      </c>
      <c r="K206" s="65">
        <f t="shared" si="110"/>
        <v>0</v>
      </c>
      <c r="L206" s="65">
        <f t="shared" si="110"/>
        <v>0</v>
      </c>
      <c r="M206" s="65">
        <f t="shared" si="110"/>
        <v>0</v>
      </c>
      <c r="N206" s="65">
        <f>N207+N208</f>
        <v>193190</v>
      </c>
      <c r="O206" s="65">
        <f t="shared" ref="O206:P206" si="111">O207+O208</f>
        <v>0</v>
      </c>
      <c r="P206" s="65">
        <f t="shared" si="111"/>
        <v>193190</v>
      </c>
    </row>
    <row r="207" spans="1:16" ht="28.9" customHeight="1">
      <c r="A207" s="7" t="s">
        <v>108</v>
      </c>
      <c r="B207" s="2">
        <v>802</v>
      </c>
      <c r="C207" s="13" t="s">
        <v>32</v>
      </c>
      <c r="D207" s="13" t="s">
        <v>155</v>
      </c>
      <c r="E207" s="79">
        <v>1710010010</v>
      </c>
      <c r="F207" s="13" t="s">
        <v>40</v>
      </c>
      <c r="G207" s="7" t="s">
        <v>46</v>
      </c>
      <c r="H207" s="49" t="s">
        <v>109</v>
      </c>
      <c r="I207" s="65">
        <v>60000</v>
      </c>
      <c r="J207" s="65"/>
      <c r="K207" s="65"/>
      <c r="L207" s="65"/>
      <c r="M207" s="65"/>
      <c r="N207" s="65">
        <f>I207+J207+K207+L207+M207</f>
        <v>60000</v>
      </c>
      <c r="O207" s="110"/>
      <c r="P207" s="109">
        <f>N207</f>
        <v>60000</v>
      </c>
    </row>
    <row r="208" spans="1:16" ht="28.9" customHeight="1">
      <c r="A208" s="34" t="s">
        <v>82</v>
      </c>
      <c r="B208" s="2">
        <v>802</v>
      </c>
      <c r="C208" s="13" t="s">
        <v>32</v>
      </c>
      <c r="D208" s="13" t="s">
        <v>155</v>
      </c>
      <c r="E208" s="79">
        <v>1710010010</v>
      </c>
      <c r="F208" s="13" t="s">
        <v>40</v>
      </c>
      <c r="G208" s="7" t="s">
        <v>46</v>
      </c>
      <c r="H208" s="49">
        <v>1123</v>
      </c>
      <c r="I208" s="65">
        <v>133190</v>
      </c>
      <c r="J208" s="65"/>
      <c r="K208" s="65"/>
      <c r="L208" s="65"/>
      <c r="M208" s="65"/>
      <c r="N208" s="65">
        <f>I208+J208+K208+L208+M208</f>
        <v>133190</v>
      </c>
      <c r="O208" s="110"/>
      <c r="P208" s="109">
        <f>N208</f>
        <v>133190</v>
      </c>
    </row>
    <row r="209" spans="1:16" ht="57.6" customHeight="1">
      <c r="A209" s="10" t="s">
        <v>292</v>
      </c>
      <c r="B209" s="2">
        <v>802</v>
      </c>
      <c r="C209" s="6" t="s">
        <v>32</v>
      </c>
      <c r="D209" s="6" t="s">
        <v>155</v>
      </c>
      <c r="E209" s="6"/>
      <c r="F209" s="6" t="s">
        <v>0</v>
      </c>
      <c r="G209" s="6" t="s">
        <v>0</v>
      </c>
      <c r="H209" s="51" t="s">
        <v>0</v>
      </c>
      <c r="I209" s="63">
        <v>599400</v>
      </c>
      <c r="J209" s="63">
        <f t="shared" ref="J209:P215" si="112">J210</f>
        <v>0</v>
      </c>
      <c r="K209" s="63">
        <f t="shared" si="112"/>
        <v>0</v>
      </c>
      <c r="L209" s="63">
        <f t="shared" si="112"/>
        <v>0</v>
      </c>
      <c r="M209" s="63">
        <f t="shared" si="112"/>
        <v>0</v>
      </c>
      <c r="N209" s="63">
        <f t="shared" si="112"/>
        <v>599400</v>
      </c>
      <c r="O209" s="63">
        <f t="shared" si="112"/>
        <v>0</v>
      </c>
      <c r="P209" s="63">
        <f t="shared" si="112"/>
        <v>599400</v>
      </c>
    </row>
    <row r="210" spans="1:16" ht="57.6" customHeight="1">
      <c r="A210" s="10" t="s">
        <v>158</v>
      </c>
      <c r="B210" s="2">
        <v>802</v>
      </c>
      <c r="C210" s="6" t="s">
        <v>32</v>
      </c>
      <c r="D210" s="6" t="s">
        <v>155</v>
      </c>
      <c r="E210" s="6"/>
      <c r="F210" s="6" t="s">
        <v>0</v>
      </c>
      <c r="G210" s="6" t="s">
        <v>0</v>
      </c>
      <c r="H210" s="51" t="s">
        <v>0</v>
      </c>
      <c r="I210" s="63">
        <v>599400</v>
      </c>
      <c r="J210" s="63">
        <f t="shared" si="112"/>
        <v>0</v>
      </c>
      <c r="K210" s="63">
        <f t="shared" si="112"/>
        <v>0</v>
      </c>
      <c r="L210" s="63">
        <f t="shared" si="112"/>
        <v>0</v>
      </c>
      <c r="M210" s="63">
        <f t="shared" si="112"/>
        <v>0</v>
      </c>
      <c r="N210" s="63">
        <f t="shared" si="112"/>
        <v>599400</v>
      </c>
      <c r="O210" s="63">
        <f t="shared" si="112"/>
        <v>0</v>
      </c>
      <c r="P210" s="63">
        <f t="shared" si="112"/>
        <v>599400</v>
      </c>
    </row>
    <row r="211" spans="1:16" ht="57.6" customHeight="1">
      <c r="A211" s="11" t="s">
        <v>159</v>
      </c>
      <c r="B211" s="2">
        <v>802</v>
      </c>
      <c r="C211" s="12" t="s">
        <v>32</v>
      </c>
      <c r="D211" s="12" t="s">
        <v>155</v>
      </c>
      <c r="E211" s="79">
        <v>2220010050</v>
      </c>
      <c r="F211" s="12" t="s">
        <v>0</v>
      </c>
      <c r="G211" s="12" t="s">
        <v>0</v>
      </c>
      <c r="H211" s="52" t="s">
        <v>0</v>
      </c>
      <c r="I211" s="64">
        <v>599400</v>
      </c>
      <c r="J211" s="64">
        <f t="shared" ref="J211:M211" si="113">J212+J220</f>
        <v>0</v>
      </c>
      <c r="K211" s="64">
        <f t="shared" si="113"/>
        <v>0</v>
      </c>
      <c r="L211" s="64">
        <f t="shared" si="113"/>
        <v>0</v>
      </c>
      <c r="M211" s="64">
        <f t="shared" si="113"/>
        <v>0</v>
      </c>
      <c r="N211" s="64">
        <f>N212+N220</f>
        <v>599400</v>
      </c>
      <c r="O211" s="64">
        <f t="shared" ref="O211:P211" si="114">O212+O220</f>
        <v>0</v>
      </c>
      <c r="P211" s="64">
        <f t="shared" si="114"/>
        <v>599400</v>
      </c>
    </row>
    <row r="212" spans="1:16" ht="43.35" customHeight="1">
      <c r="A212" s="10" t="s">
        <v>35</v>
      </c>
      <c r="B212" s="2">
        <v>802</v>
      </c>
      <c r="C212" s="6" t="s">
        <v>32</v>
      </c>
      <c r="D212" s="6" t="s">
        <v>155</v>
      </c>
      <c r="E212" s="79">
        <v>2220010050</v>
      </c>
      <c r="F212" s="6" t="s">
        <v>36</v>
      </c>
      <c r="G212" s="6" t="s">
        <v>0</v>
      </c>
      <c r="H212" s="51" t="s">
        <v>0</v>
      </c>
      <c r="I212" s="63">
        <v>531400</v>
      </c>
      <c r="J212" s="63">
        <f t="shared" ref="J212:M213" si="115">J213</f>
        <v>0</v>
      </c>
      <c r="K212" s="63">
        <f t="shared" si="115"/>
        <v>0</v>
      </c>
      <c r="L212" s="63">
        <f t="shared" si="115"/>
        <v>0</v>
      </c>
      <c r="M212" s="63">
        <f t="shared" si="115"/>
        <v>0</v>
      </c>
      <c r="N212" s="63">
        <f t="shared" si="112"/>
        <v>531400</v>
      </c>
      <c r="O212" s="63">
        <f t="shared" si="112"/>
        <v>0</v>
      </c>
      <c r="P212" s="63">
        <f t="shared" si="112"/>
        <v>531400</v>
      </c>
    </row>
    <row r="213" spans="1:16" ht="43.35" customHeight="1">
      <c r="A213" s="10" t="s">
        <v>37</v>
      </c>
      <c r="B213" s="2">
        <v>802</v>
      </c>
      <c r="C213" s="6" t="s">
        <v>32</v>
      </c>
      <c r="D213" s="6" t="s">
        <v>155</v>
      </c>
      <c r="E213" s="79">
        <v>2220010050</v>
      </c>
      <c r="F213" s="6" t="s">
        <v>38</v>
      </c>
      <c r="G213" s="6" t="s">
        <v>0</v>
      </c>
      <c r="H213" s="51" t="s">
        <v>0</v>
      </c>
      <c r="I213" s="63">
        <v>531400</v>
      </c>
      <c r="J213" s="63">
        <f t="shared" si="115"/>
        <v>0</v>
      </c>
      <c r="K213" s="63">
        <f t="shared" si="115"/>
        <v>0</v>
      </c>
      <c r="L213" s="63">
        <f t="shared" si="115"/>
        <v>0</v>
      </c>
      <c r="M213" s="63">
        <f t="shared" si="115"/>
        <v>0</v>
      </c>
      <c r="N213" s="63">
        <f t="shared" si="112"/>
        <v>531400</v>
      </c>
      <c r="O213" s="63">
        <f t="shared" si="112"/>
        <v>0</v>
      </c>
      <c r="P213" s="63">
        <f t="shared" si="112"/>
        <v>531400</v>
      </c>
    </row>
    <row r="214" spans="1:16" ht="43.35" customHeight="1">
      <c r="A214" s="5" t="s">
        <v>39</v>
      </c>
      <c r="B214" s="2">
        <v>802</v>
      </c>
      <c r="C214" s="6" t="s">
        <v>32</v>
      </c>
      <c r="D214" s="6" t="s">
        <v>155</v>
      </c>
      <c r="E214" s="79">
        <v>2220010050</v>
      </c>
      <c r="F214" s="6" t="s">
        <v>40</v>
      </c>
      <c r="G214" s="6" t="s">
        <v>0</v>
      </c>
      <c r="H214" s="51" t="s">
        <v>0</v>
      </c>
      <c r="I214" s="63">
        <v>531400</v>
      </c>
      <c r="J214" s="63">
        <f t="shared" ref="J214:M214" si="116">J215+J217</f>
        <v>0</v>
      </c>
      <c r="K214" s="63">
        <f t="shared" si="116"/>
        <v>0</v>
      </c>
      <c r="L214" s="63">
        <f t="shared" si="116"/>
        <v>0</v>
      </c>
      <c r="M214" s="63">
        <f t="shared" si="116"/>
        <v>0</v>
      </c>
      <c r="N214" s="63">
        <f>N215+N217</f>
        <v>531400</v>
      </c>
      <c r="O214" s="63">
        <f t="shared" ref="O214:P214" si="117">O215+O217</f>
        <v>0</v>
      </c>
      <c r="P214" s="63">
        <f t="shared" si="117"/>
        <v>531400</v>
      </c>
    </row>
    <row r="215" spans="1:16" ht="14.45" customHeight="1">
      <c r="A215" s="7" t="s">
        <v>78</v>
      </c>
      <c r="B215" s="2">
        <v>802</v>
      </c>
      <c r="C215" s="13" t="s">
        <v>32</v>
      </c>
      <c r="D215" s="13" t="s">
        <v>155</v>
      </c>
      <c r="E215" s="79">
        <v>2220010050</v>
      </c>
      <c r="F215" s="13" t="s">
        <v>40</v>
      </c>
      <c r="G215" s="7" t="s">
        <v>79</v>
      </c>
      <c r="H215" s="49" t="s">
        <v>0</v>
      </c>
      <c r="I215" s="65">
        <v>286100</v>
      </c>
      <c r="J215" s="65">
        <f t="shared" ref="J215:M215" si="118">J216</f>
        <v>0</v>
      </c>
      <c r="K215" s="65">
        <f t="shared" si="118"/>
        <v>0</v>
      </c>
      <c r="L215" s="65">
        <f t="shared" si="118"/>
        <v>0</v>
      </c>
      <c r="M215" s="65">
        <f t="shared" si="118"/>
        <v>0</v>
      </c>
      <c r="N215" s="65">
        <f t="shared" si="112"/>
        <v>286100</v>
      </c>
      <c r="O215" s="65">
        <f t="shared" si="112"/>
        <v>0</v>
      </c>
      <c r="P215" s="65">
        <f t="shared" si="112"/>
        <v>286100</v>
      </c>
    </row>
    <row r="216" spans="1:16" ht="28.9" customHeight="1">
      <c r="A216" s="7" t="s">
        <v>80</v>
      </c>
      <c r="B216" s="2">
        <v>802</v>
      </c>
      <c r="C216" s="13" t="s">
        <v>32</v>
      </c>
      <c r="D216" s="13" t="s">
        <v>155</v>
      </c>
      <c r="E216" s="79">
        <v>2220010050</v>
      </c>
      <c r="F216" s="13" t="s">
        <v>40</v>
      </c>
      <c r="G216" s="7" t="s">
        <v>79</v>
      </c>
      <c r="H216" s="49" t="s">
        <v>81</v>
      </c>
      <c r="I216" s="65">
        <v>286100</v>
      </c>
      <c r="J216" s="65"/>
      <c r="K216" s="65"/>
      <c r="L216" s="65"/>
      <c r="M216" s="65"/>
      <c r="N216" s="65">
        <f>I216+J216+K216+L216+M216</f>
        <v>286100</v>
      </c>
      <c r="O216" s="110"/>
      <c r="P216" s="109">
        <f>N216</f>
        <v>286100</v>
      </c>
    </row>
    <row r="217" spans="1:16" ht="28.9" customHeight="1">
      <c r="A217" s="34" t="s">
        <v>289</v>
      </c>
      <c r="B217" s="2">
        <v>802</v>
      </c>
      <c r="C217" s="13" t="s">
        <v>32</v>
      </c>
      <c r="D217" s="13" t="s">
        <v>155</v>
      </c>
      <c r="E217" s="79">
        <v>2220010050</v>
      </c>
      <c r="F217" s="13" t="s">
        <v>40</v>
      </c>
      <c r="G217" s="7">
        <v>340</v>
      </c>
      <c r="H217" s="49"/>
      <c r="I217" s="65">
        <v>245300</v>
      </c>
      <c r="J217" s="65">
        <f>J219+J218</f>
        <v>0</v>
      </c>
      <c r="K217" s="65">
        <f t="shared" ref="K217:M217" si="119">K219+K218</f>
        <v>0</v>
      </c>
      <c r="L217" s="65">
        <f t="shared" si="119"/>
        <v>0</v>
      </c>
      <c r="M217" s="65">
        <f t="shared" si="119"/>
        <v>0</v>
      </c>
      <c r="N217" s="65">
        <f>N219+N218</f>
        <v>245300</v>
      </c>
      <c r="O217" s="65">
        <f t="shared" ref="O217:P217" si="120">O219+O218</f>
        <v>0</v>
      </c>
      <c r="P217" s="65">
        <f t="shared" si="120"/>
        <v>245300</v>
      </c>
    </row>
    <row r="218" spans="1:16" ht="28.9" customHeight="1">
      <c r="A218" s="34" t="s">
        <v>47</v>
      </c>
      <c r="B218" s="2">
        <v>802</v>
      </c>
      <c r="C218" s="13" t="s">
        <v>32</v>
      </c>
      <c r="D218" s="13" t="s">
        <v>155</v>
      </c>
      <c r="E218" s="79">
        <v>2220010050</v>
      </c>
      <c r="F218" s="13" t="s">
        <v>40</v>
      </c>
      <c r="G218" s="7">
        <v>340</v>
      </c>
      <c r="H218" s="49">
        <v>1120</v>
      </c>
      <c r="I218" s="65">
        <v>50000</v>
      </c>
      <c r="J218" s="65"/>
      <c r="K218" s="65"/>
      <c r="L218" s="65"/>
      <c r="M218" s="65"/>
      <c r="N218" s="65">
        <f>I218+J218+K218+L218+M218</f>
        <v>50000</v>
      </c>
      <c r="O218" s="110"/>
      <c r="P218" s="109">
        <f>N218</f>
        <v>50000</v>
      </c>
    </row>
    <row r="219" spans="1:16" ht="28.9" customHeight="1">
      <c r="A219" s="34" t="s">
        <v>290</v>
      </c>
      <c r="B219" s="2">
        <v>802</v>
      </c>
      <c r="C219" s="13" t="s">
        <v>32</v>
      </c>
      <c r="D219" s="13" t="s">
        <v>155</v>
      </c>
      <c r="E219" s="79">
        <v>2220010050</v>
      </c>
      <c r="F219" s="13" t="s">
        <v>40</v>
      </c>
      <c r="G219" s="7">
        <v>340</v>
      </c>
      <c r="H219" s="49">
        <v>1123</v>
      </c>
      <c r="I219" s="65">
        <v>195300</v>
      </c>
      <c r="J219" s="65"/>
      <c r="K219" s="65"/>
      <c r="L219" s="65"/>
      <c r="M219" s="65"/>
      <c r="N219" s="65">
        <f>I219+J219+K219+L219+M219</f>
        <v>195300</v>
      </c>
      <c r="O219" s="110"/>
      <c r="P219" s="109">
        <f>N219</f>
        <v>195300</v>
      </c>
    </row>
    <row r="220" spans="1:16" ht="28.9" customHeight="1">
      <c r="A220" s="5" t="s">
        <v>291</v>
      </c>
      <c r="B220" s="2">
        <v>802</v>
      </c>
      <c r="C220" s="6" t="s">
        <v>32</v>
      </c>
      <c r="D220" s="6" t="s">
        <v>155</v>
      </c>
      <c r="E220" s="79">
        <v>2220010050</v>
      </c>
      <c r="F220" s="6">
        <v>360</v>
      </c>
      <c r="G220" s="5">
        <v>296</v>
      </c>
      <c r="H220" s="57">
        <v>1150</v>
      </c>
      <c r="I220" s="63">
        <v>68000</v>
      </c>
      <c r="J220" s="63"/>
      <c r="K220" s="63"/>
      <c r="L220" s="63"/>
      <c r="M220" s="63"/>
      <c r="N220" s="67">
        <f>I220+M220</f>
        <v>68000</v>
      </c>
      <c r="O220" s="110"/>
      <c r="P220" s="109">
        <f>N220</f>
        <v>68000</v>
      </c>
    </row>
    <row r="221" spans="1:16" ht="14.45" customHeight="1">
      <c r="A221" s="15" t="s">
        <v>160</v>
      </c>
      <c r="B221" s="75">
        <v>802</v>
      </c>
      <c r="C221" s="16" t="s">
        <v>50</v>
      </c>
      <c r="D221" s="16" t="s">
        <v>0</v>
      </c>
      <c r="E221" s="16" t="s">
        <v>0</v>
      </c>
      <c r="F221" s="16" t="s">
        <v>0</v>
      </c>
      <c r="G221" s="16" t="s">
        <v>0</v>
      </c>
      <c r="H221" s="50" t="s">
        <v>0</v>
      </c>
      <c r="I221" s="62">
        <v>21655445</v>
      </c>
      <c r="J221" s="62">
        <f t="shared" ref="J221:M221" si="121">J222+J229+J237+J260</f>
        <v>0</v>
      </c>
      <c r="K221" s="62">
        <f t="shared" si="121"/>
        <v>9567146.0800000001</v>
      </c>
      <c r="L221" s="62">
        <f t="shared" si="121"/>
        <v>0</v>
      </c>
      <c r="M221" s="62">
        <f t="shared" si="121"/>
        <v>7029776</v>
      </c>
      <c r="N221" s="62">
        <f>N222+N229+N237+N260</f>
        <v>38252367.079999998</v>
      </c>
      <c r="O221" s="62">
        <f t="shared" ref="O221:P221" si="122">O222+O229+O237+O260</f>
        <v>190000</v>
      </c>
      <c r="P221" s="62">
        <f t="shared" si="122"/>
        <v>38427367.079999998</v>
      </c>
    </row>
    <row r="222" spans="1:16" s="21" customFormat="1" ht="14.45" customHeight="1">
      <c r="A222" s="18" t="s">
        <v>260</v>
      </c>
      <c r="B222" s="2">
        <v>802</v>
      </c>
      <c r="C222" s="6" t="s">
        <v>50</v>
      </c>
      <c r="D222" s="22" t="s">
        <v>187</v>
      </c>
      <c r="E222" s="19"/>
      <c r="F222" s="19"/>
      <c r="G222" s="19"/>
      <c r="H222" s="55"/>
      <c r="I222" s="67">
        <v>546000</v>
      </c>
      <c r="J222" s="67">
        <f t="shared" ref="J222:M222" si="123">J224+J223</f>
        <v>0</v>
      </c>
      <c r="K222" s="67">
        <f t="shared" si="123"/>
        <v>0</v>
      </c>
      <c r="L222" s="67">
        <f t="shared" si="123"/>
        <v>0</v>
      </c>
      <c r="M222" s="67">
        <f t="shared" si="123"/>
        <v>0</v>
      </c>
      <c r="N222" s="67">
        <f>N224+N223</f>
        <v>546000</v>
      </c>
      <c r="O222" s="67">
        <f t="shared" ref="O222" si="124">O224+O223</f>
        <v>0</v>
      </c>
      <c r="P222" s="67">
        <f>P224+P223</f>
        <v>546000</v>
      </c>
    </row>
    <row r="223" spans="1:16" s="21" customFormat="1" ht="45" customHeight="1">
      <c r="A223" s="73" t="s">
        <v>310</v>
      </c>
      <c r="B223" s="2">
        <v>802</v>
      </c>
      <c r="C223" s="27" t="s">
        <v>50</v>
      </c>
      <c r="D223" s="28" t="s">
        <v>187</v>
      </c>
      <c r="E223" s="33">
        <v>9950063360</v>
      </c>
      <c r="F223" s="27" t="s">
        <v>40</v>
      </c>
      <c r="G223" s="29">
        <v>226</v>
      </c>
      <c r="H223" s="56">
        <v>1140</v>
      </c>
      <c r="I223" s="68">
        <v>246000</v>
      </c>
      <c r="J223" s="68"/>
      <c r="K223" s="68"/>
      <c r="L223" s="68"/>
      <c r="M223" s="68"/>
      <c r="N223" s="68">
        <f>I223+J223+K223+L223+M223</f>
        <v>246000</v>
      </c>
      <c r="O223" s="111"/>
      <c r="P223" s="118">
        <f>N223</f>
        <v>246000</v>
      </c>
    </row>
    <row r="224" spans="1:16" s="21" customFormat="1" ht="45.75" customHeight="1">
      <c r="A224" s="23" t="s">
        <v>261</v>
      </c>
      <c r="B224" s="2">
        <v>802</v>
      </c>
      <c r="C224" s="6" t="s">
        <v>50</v>
      </c>
      <c r="D224" s="22" t="s">
        <v>187</v>
      </c>
      <c r="E224" s="78">
        <v>9950091005</v>
      </c>
      <c r="F224" s="9"/>
      <c r="G224" s="19"/>
      <c r="H224" s="55"/>
      <c r="I224" s="67">
        <v>300000</v>
      </c>
      <c r="J224" s="67">
        <f t="shared" ref="J224:P227" si="125">J225</f>
        <v>0</v>
      </c>
      <c r="K224" s="67">
        <f t="shared" si="125"/>
        <v>0</v>
      </c>
      <c r="L224" s="67">
        <f t="shared" si="125"/>
        <v>0</v>
      </c>
      <c r="M224" s="67">
        <f t="shared" si="125"/>
        <v>0</v>
      </c>
      <c r="N224" s="67">
        <f t="shared" si="125"/>
        <v>300000</v>
      </c>
      <c r="O224" s="67">
        <f t="shared" si="125"/>
        <v>0</v>
      </c>
      <c r="P224" s="67">
        <f t="shared" si="125"/>
        <v>300000</v>
      </c>
    </row>
    <row r="225" spans="1:16" s="21" customFormat="1" ht="73.5" customHeight="1">
      <c r="A225" s="24" t="s">
        <v>262</v>
      </c>
      <c r="B225" s="2">
        <v>802</v>
      </c>
      <c r="C225" s="6" t="s">
        <v>50</v>
      </c>
      <c r="D225" s="22" t="s">
        <v>187</v>
      </c>
      <c r="E225" s="77">
        <v>9950091005</v>
      </c>
      <c r="F225" s="20"/>
      <c r="G225" s="19"/>
      <c r="H225" s="55"/>
      <c r="I225" s="67">
        <v>300000</v>
      </c>
      <c r="J225" s="67">
        <f t="shared" si="125"/>
        <v>0</v>
      </c>
      <c r="K225" s="67">
        <f t="shared" si="125"/>
        <v>0</v>
      </c>
      <c r="L225" s="67">
        <f t="shared" si="125"/>
        <v>0</v>
      </c>
      <c r="M225" s="67">
        <f t="shared" si="125"/>
        <v>0</v>
      </c>
      <c r="N225" s="67">
        <f t="shared" si="125"/>
        <v>300000</v>
      </c>
      <c r="O225" s="67">
        <f t="shared" si="125"/>
        <v>0</v>
      </c>
      <c r="P225" s="67">
        <f t="shared" si="125"/>
        <v>300000</v>
      </c>
    </row>
    <row r="226" spans="1:16" s="21" customFormat="1" ht="14.45" customHeight="1">
      <c r="A226" s="25" t="s">
        <v>39</v>
      </c>
      <c r="B226" s="2">
        <v>802</v>
      </c>
      <c r="C226" s="6" t="s">
        <v>50</v>
      </c>
      <c r="D226" s="22" t="s">
        <v>187</v>
      </c>
      <c r="E226" s="77">
        <v>9950091005</v>
      </c>
      <c r="F226" s="6" t="s">
        <v>40</v>
      </c>
      <c r="G226" s="19"/>
      <c r="H226" s="55"/>
      <c r="I226" s="67">
        <v>300000</v>
      </c>
      <c r="J226" s="67">
        <f t="shared" si="125"/>
        <v>0</v>
      </c>
      <c r="K226" s="67">
        <f t="shared" si="125"/>
        <v>0</v>
      </c>
      <c r="L226" s="67">
        <f t="shared" si="125"/>
        <v>0</v>
      </c>
      <c r="M226" s="67">
        <f t="shared" si="125"/>
        <v>0</v>
      </c>
      <c r="N226" s="67">
        <f t="shared" si="125"/>
        <v>300000</v>
      </c>
      <c r="O226" s="67">
        <f t="shared" si="125"/>
        <v>0</v>
      </c>
      <c r="P226" s="67">
        <f t="shared" si="125"/>
        <v>300000</v>
      </c>
    </row>
    <row r="227" spans="1:16" s="21" customFormat="1" ht="14.45" customHeight="1">
      <c r="A227" s="26" t="s">
        <v>54</v>
      </c>
      <c r="B227" s="2">
        <v>802</v>
      </c>
      <c r="C227" s="27" t="s">
        <v>50</v>
      </c>
      <c r="D227" s="28" t="s">
        <v>187</v>
      </c>
      <c r="E227" s="77">
        <v>9950091005</v>
      </c>
      <c r="F227" s="13" t="s">
        <v>40</v>
      </c>
      <c r="G227" s="29">
        <v>226</v>
      </c>
      <c r="H227" s="55"/>
      <c r="I227" s="68">
        <v>300000</v>
      </c>
      <c r="J227" s="68">
        <f t="shared" si="125"/>
        <v>0</v>
      </c>
      <c r="K227" s="68">
        <f t="shared" si="125"/>
        <v>0</v>
      </c>
      <c r="L227" s="68">
        <f t="shared" si="125"/>
        <v>0</v>
      </c>
      <c r="M227" s="68">
        <f t="shared" si="125"/>
        <v>0</v>
      </c>
      <c r="N227" s="68">
        <f t="shared" si="125"/>
        <v>300000</v>
      </c>
      <c r="O227" s="68">
        <f t="shared" si="125"/>
        <v>0</v>
      </c>
      <c r="P227" s="68">
        <f t="shared" si="125"/>
        <v>300000</v>
      </c>
    </row>
    <row r="228" spans="1:16" s="21" customFormat="1" ht="55.5" customHeight="1">
      <c r="A228" s="26" t="s">
        <v>104</v>
      </c>
      <c r="B228" s="2">
        <v>802</v>
      </c>
      <c r="C228" s="27" t="s">
        <v>50</v>
      </c>
      <c r="D228" s="28" t="s">
        <v>187</v>
      </c>
      <c r="E228" s="77">
        <v>9950091005</v>
      </c>
      <c r="F228" s="13" t="s">
        <v>40</v>
      </c>
      <c r="G228" s="29">
        <v>226</v>
      </c>
      <c r="H228" s="56">
        <v>1140</v>
      </c>
      <c r="I228" s="68">
        <v>300000</v>
      </c>
      <c r="J228" s="68"/>
      <c r="K228" s="68"/>
      <c r="L228" s="68"/>
      <c r="M228" s="68"/>
      <c r="N228" s="68">
        <f>I228+J228+K228+L228+M228</f>
        <v>300000</v>
      </c>
      <c r="O228" s="111"/>
      <c r="P228" s="118">
        <f>N228</f>
        <v>300000</v>
      </c>
    </row>
    <row r="229" spans="1:16" ht="14.45" customHeight="1">
      <c r="A229" s="8" t="s">
        <v>161</v>
      </c>
      <c r="B229" s="2">
        <v>802</v>
      </c>
      <c r="C229" s="6" t="s">
        <v>50</v>
      </c>
      <c r="D229" s="6" t="s">
        <v>162</v>
      </c>
      <c r="E229" s="6" t="s">
        <v>0</v>
      </c>
      <c r="F229" s="6" t="s">
        <v>0</v>
      </c>
      <c r="G229" s="6" t="s">
        <v>0</v>
      </c>
      <c r="H229" s="51" t="s">
        <v>0</v>
      </c>
      <c r="I229" s="63">
        <v>5265000</v>
      </c>
      <c r="J229" s="63">
        <f t="shared" ref="J229:P235" si="126">J230</f>
        <v>0</v>
      </c>
      <c r="K229" s="63">
        <f t="shared" si="126"/>
        <v>0</v>
      </c>
      <c r="L229" s="63">
        <f t="shared" si="126"/>
        <v>0</v>
      </c>
      <c r="M229" s="63">
        <f t="shared" si="126"/>
        <v>0</v>
      </c>
      <c r="N229" s="63">
        <f t="shared" si="126"/>
        <v>5265000</v>
      </c>
      <c r="O229" s="63">
        <f t="shared" si="126"/>
        <v>0</v>
      </c>
      <c r="P229" s="63">
        <f t="shared" si="126"/>
        <v>5250000</v>
      </c>
    </row>
    <row r="230" spans="1:16" ht="43.35" customHeight="1">
      <c r="A230" s="10" t="s">
        <v>293</v>
      </c>
      <c r="B230" s="2">
        <v>802</v>
      </c>
      <c r="C230" s="6" t="s">
        <v>50</v>
      </c>
      <c r="D230" s="6" t="s">
        <v>162</v>
      </c>
      <c r="E230" s="6" t="s">
        <v>315</v>
      </c>
      <c r="F230" s="6" t="s">
        <v>0</v>
      </c>
      <c r="G230" s="6" t="s">
        <v>0</v>
      </c>
      <c r="H230" s="51" t="s">
        <v>0</v>
      </c>
      <c r="I230" s="63">
        <v>5265000</v>
      </c>
      <c r="J230" s="63">
        <f t="shared" si="126"/>
        <v>0</v>
      </c>
      <c r="K230" s="63">
        <f t="shared" si="126"/>
        <v>0</v>
      </c>
      <c r="L230" s="63">
        <f t="shared" si="126"/>
        <v>0</v>
      </c>
      <c r="M230" s="63">
        <f t="shared" si="126"/>
        <v>0</v>
      </c>
      <c r="N230" s="63">
        <f t="shared" si="126"/>
        <v>5265000</v>
      </c>
      <c r="O230" s="63">
        <f t="shared" si="126"/>
        <v>0</v>
      </c>
      <c r="P230" s="63">
        <f t="shared" si="126"/>
        <v>5250000</v>
      </c>
    </row>
    <row r="231" spans="1:16" ht="14.45" customHeight="1">
      <c r="A231" s="10" t="s">
        <v>163</v>
      </c>
      <c r="B231" s="2">
        <v>802</v>
      </c>
      <c r="C231" s="6" t="s">
        <v>50</v>
      </c>
      <c r="D231" s="6" t="s">
        <v>162</v>
      </c>
      <c r="E231" s="6" t="s">
        <v>316</v>
      </c>
      <c r="F231" s="6" t="s">
        <v>0</v>
      </c>
      <c r="G231" s="6" t="s">
        <v>0</v>
      </c>
      <c r="H231" s="51" t="s">
        <v>0</v>
      </c>
      <c r="I231" s="63">
        <v>5265000</v>
      </c>
      <c r="J231" s="63">
        <f t="shared" ref="J231:M231" si="127">J233+J232</f>
        <v>0</v>
      </c>
      <c r="K231" s="63">
        <f t="shared" si="127"/>
        <v>0</v>
      </c>
      <c r="L231" s="63">
        <f t="shared" si="127"/>
        <v>0</v>
      </c>
      <c r="M231" s="63">
        <f t="shared" si="127"/>
        <v>0</v>
      </c>
      <c r="N231" s="63">
        <f>N233+N232</f>
        <v>5265000</v>
      </c>
      <c r="O231" s="63">
        <f t="shared" ref="O231:P231" si="128">O233+O232</f>
        <v>0</v>
      </c>
      <c r="P231" s="63">
        <f t="shared" si="128"/>
        <v>5250000</v>
      </c>
    </row>
    <row r="232" spans="1:16" ht="14.45" customHeight="1">
      <c r="A232" s="31" t="s">
        <v>294</v>
      </c>
      <c r="B232" s="2">
        <v>802</v>
      </c>
      <c r="C232" s="27" t="s">
        <v>50</v>
      </c>
      <c r="D232" s="27" t="s">
        <v>162</v>
      </c>
      <c r="E232" s="27" t="s">
        <v>317</v>
      </c>
      <c r="F232" s="27">
        <v>244</v>
      </c>
      <c r="G232" s="27">
        <v>222</v>
      </c>
      <c r="H232" s="53">
        <v>1125</v>
      </c>
      <c r="I232" s="66">
        <v>15000</v>
      </c>
      <c r="J232" s="66"/>
      <c r="K232" s="66"/>
      <c r="L232" s="66"/>
      <c r="M232" s="66"/>
      <c r="N232" s="66">
        <f>I232+J232+K232+L232+M232</f>
        <v>15000</v>
      </c>
      <c r="O232" s="110"/>
      <c r="P232" s="110"/>
    </row>
    <row r="233" spans="1:16" ht="28.9" customHeight="1">
      <c r="A233" s="11" t="s">
        <v>164</v>
      </c>
      <c r="B233" s="2">
        <v>802</v>
      </c>
      <c r="C233" s="12" t="s">
        <v>50</v>
      </c>
      <c r="D233" s="12" t="s">
        <v>162</v>
      </c>
      <c r="E233" s="79" t="s">
        <v>377</v>
      </c>
      <c r="F233" s="12" t="s">
        <v>0</v>
      </c>
      <c r="G233" s="12" t="s">
        <v>0</v>
      </c>
      <c r="H233" s="52" t="s">
        <v>0</v>
      </c>
      <c r="I233" s="64">
        <v>5250000</v>
      </c>
      <c r="J233" s="64">
        <f t="shared" ref="J233:M235" si="129">J234</f>
        <v>0</v>
      </c>
      <c r="K233" s="64">
        <f t="shared" si="129"/>
        <v>0</v>
      </c>
      <c r="L233" s="64">
        <f t="shared" si="129"/>
        <v>0</v>
      </c>
      <c r="M233" s="64">
        <f t="shared" si="129"/>
        <v>0</v>
      </c>
      <c r="N233" s="64">
        <f t="shared" si="126"/>
        <v>5250000</v>
      </c>
      <c r="O233" s="64">
        <f t="shared" si="126"/>
        <v>0</v>
      </c>
      <c r="P233" s="64">
        <f t="shared" si="126"/>
        <v>5250000</v>
      </c>
    </row>
    <row r="234" spans="1:16" ht="43.35" customHeight="1">
      <c r="A234" s="10" t="s">
        <v>165</v>
      </c>
      <c r="B234" s="2">
        <v>802</v>
      </c>
      <c r="C234" s="6" t="s">
        <v>50</v>
      </c>
      <c r="D234" s="6" t="s">
        <v>162</v>
      </c>
      <c r="E234" s="79" t="s">
        <v>377</v>
      </c>
      <c r="F234" s="6">
        <v>800</v>
      </c>
      <c r="G234" s="6" t="s">
        <v>0</v>
      </c>
      <c r="H234" s="51" t="s">
        <v>0</v>
      </c>
      <c r="I234" s="63">
        <v>5250000</v>
      </c>
      <c r="J234" s="63">
        <f t="shared" si="129"/>
        <v>0</v>
      </c>
      <c r="K234" s="63">
        <f t="shared" si="129"/>
        <v>0</v>
      </c>
      <c r="L234" s="63">
        <f t="shared" si="129"/>
        <v>0</v>
      </c>
      <c r="M234" s="63">
        <f t="shared" si="129"/>
        <v>0</v>
      </c>
      <c r="N234" s="63">
        <f t="shared" si="126"/>
        <v>5250000</v>
      </c>
      <c r="O234" s="63">
        <f t="shared" si="126"/>
        <v>0</v>
      </c>
      <c r="P234" s="63">
        <f t="shared" si="126"/>
        <v>5250000</v>
      </c>
    </row>
    <row r="235" spans="1:16" ht="57.6" customHeight="1">
      <c r="A235" s="5" t="s">
        <v>166</v>
      </c>
      <c r="B235" s="2">
        <v>802</v>
      </c>
      <c r="C235" s="6" t="s">
        <v>50</v>
      </c>
      <c r="D235" s="6" t="s">
        <v>162</v>
      </c>
      <c r="E235" s="79" t="s">
        <v>377</v>
      </c>
      <c r="F235" s="6">
        <v>810</v>
      </c>
      <c r="G235" s="6" t="s">
        <v>0</v>
      </c>
      <c r="H235" s="51" t="s">
        <v>0</v>
      </c>
      <c r="I235" s="63">
        <v>5250000</v>
      </c>
      <c r="J235" s="63">
        <f t="shared" si="129"/>
        <v>0</v>
      </c>
      <c r="K235" s="63">
        <f t="shared" si="129"/>
        <v>0</v>
      </c>
      <c r="L235" s="63">
        <f t="shared" si="129"/>
        <v>0</v>
      </c>
      <c r="M235" s="63">
        <f t="shared" si="129"/>
        <v>0</v>
      </c>
      <c r="N235" s="63">
        <f t="shared" si="126"/>
        <v>5250000</v>
      </c>
      <c r="O235" s="63">
        <f t="shared" si="126"/>
        <v>0</v>
      </c>
      <c r="P235" s="63">
        <f t="shared" si="126"/>
        <v>5250000</v>
      </c>
    </row>
    <row r="236" spans="1:16" ht="39" customHeight="1">
      <c r="A236" s="7" t="s">
        <v>167</v>
      </c>
      <c r="B236" s="2">
        <v>802</v>
      </c>
      <c r="C236" s="13" t="s">
        <v>50</v>
      </c>
      <c r="D236" s="13" t="s">
        <v>162</v>
      </c>
      <c r="E236" s="79" t="s">
        <v>377</v>
      </c>
      <c r="F236" s="13">
        <v>811</v>
      </c>
      <c r="G236" s="7" t="s">
        <v>168</v>
      </c>
      <c r="H236" s="49" t="s">
        <v>0</v>
      </c>
      <c r="I236" s="65">
        <v>5250000</v>
      </c>
      <c r="J236" s="65"/>
      <c r="K236" s="65"/>
      <c r="L236" s="65"/>
      <c r="M236" s="65"/>
      <c r="N236" s="65">
        <f>I236+J236+K236+L236+M236</f>
        <v>5250000</v>
      </c>
      <c r="O236" s="110"/>
      <c r="P236" s="109">
        <f>N236</f>
        <v>5250000</v>
      </c>
    </row>
    <row r="237" spans="1:16" ht="14.45" customHeight="1">
      <c r="A237" s="8" t="s">
        <v>169</v>
      </c>
      <c r="B237" s="2">
        <v>802</v>
      </c>
      <c r="C237" s="6" t="s">
        <v>50</v>
      </c>
      <c r="D237" s="6" t="s">
        <v>155</v>
      </c>
      <c r="E237" s="6" t="s">
        <v>0</v>
      </c>
      <c r="F237" s="6" t="s">
        <v>0</v>
      </c>
      <c r="G237" s="6" t="s">
        <v>0</v>
      </c>
      <c r="H237" s="51" t="s">
        <v>0</v>
      </c>
      <c r="I237" s="63">
        <v>14045445</v>
      </c>
      <c r="J237" s="63">
        <f t="shared" ref="J237:P238" si="130">J238</f>
        <v>0</v>
      </c>
      <c r="K237" s="63">
        <f t="shared" si="130"/>
        <v>9110224</v>
      </c>
      <c r="L237" s="63">
        <f t="shared" si="130"/>
        <v>0</v>
      </c>
      <c r="M237" s="63">
        <f t="shared" si="130"/>
        <v>7179776</v>
      </c>
      <c r="N237" s="63">
        <f t="shared" si="130"/>
        <v>30335445</v>
      </c>
      <c r="O237" s="63">
        <f t="shared" si="130"/>
        <v>190000</v>
      </c>
      <c r="P237" s="63">
        <f>P238</f>
        <v>30525445</v>
      </c>
    </row>
    <row r="238" spans="1:16" ht="43.35" customHeight="1">
      <c r="A238" s="10" t="s">
        <v>293</v>
      </c>
      <c r="B238" s="2">
        <v>802</v>
      </c>
      <c r="C238" s="6" t="s">
        <v>50</v>
      </c>
      <c r="D238" s="6" t="s">
        <v>155</v>
      </c>
      <c r="E238" s="6" t="s">
        <v>315</v>
      </c>
      <c r="F238" s="6" t="s">
        <v>0</v>
      </c>
      <c r="G238" s="6" t="s">
        <v>0</v>
      </c>
      <c r="H238" s="51" t="s">
        <v>0</v>
      </c>
      <c r="I238" s="63">
        <v>14045445</v>
      </c>
      <c r="J238" s="63">
        <f t="shared" si="130"/>
        <v>0</v>
      </c>
      <c r="K238" s="63">
        <f t="shared" si="130"/>
        <v>9110224</v>
      </c>
      <c r="L238" s="63">
        <f t="shared" si="130"/>
        <v>0</v>
      </c>
      <c r="M238" s="63">
        <f t="shared" si="130"/>
        <v>7179776</v>
      </c>
      <c r="N238" s="63">
        <f t="shared" si="130"/>
        <v>30335445</v>
      </c>
      <c r="O238" s="63">
        <f t="shared" si="130"/>
        <v>190000</v>
      </c>
      <c r="P238" s="63">
        <f t="shared" si="130"/>
        <v>30525445</v>
      </c>
    </row>
    <row r="239" spans="1:16" ht="14.45" customHeight="1">
      <c r="A239" s="10" t="s">
        <v>170</v>
      </c>
      <c r="B239" s="2">
        <v>802</v>
      </c>
      <c r="C239" s="6" t="s">
        <v>50</v>
      </c>
      <c r="D239" s="6" t="s">
        <v>155</v>
      </c>
      <c r="E239" s="6" t="s">
        <v>318</v>
      </c>
      <c r="F239" s="6" t="s">
        <v>0</v>
      </c>
      <c r="G239" s="6" t="s">
        <v>0</v>
      </c>
      <c r="H239" s="51" t="s">
        <v>0</v>
      </c>
      <c r="I239" s="63">
        <v>14045445</v>
      </c>
      <c r="J239" s="63">
        <f t="shared" ref="J239" si="131">J241+J247</f>
        <v>0</v>
      </c>
      <c r="K239" s="63">
        <f>K241+K247+K240</f>
        <v>9110224</v>
      </c>
      <c r="L239" s="63">
        <f t="shared" ref="L239:M239" si="132">L241+L247+L240</f>
        <v>0</v>
      </c>
      <c r="M239" s="63">
        <f t="shared" si="132"/>
        <v>7179776</v>
      </c>
      <c r="N239" s="63">
        <f>N241+N247+N240</f>
        <v>30335445</v>
      </c>
      <c r="O239" s="63">
        <f t="shared" ref="O239" si="133">O241+O247+O240</f>
        <v>190000</v>
      </c>
      <c r="P239" s="63">
        <f>P241+P247+P240</f>
        <v>30525445</v>
      </c>
    </row>
    <row r="240" spans="1:16" ht="86.25" customHeight="1">
      <c r="A240" s="105" t="s">
        <v>374</v>
      </c>
      <c r="B240" s="2">
        <v>802</v>
      </c>
      <c r="C240" s="6" t="s">
        <v>50</v>
      </c>
      <c r="D240" s="6" t="s">
        <v>155</v>
      </c>
      <c r="E240" s="19" t="s">
        <v>372</v>
      </c>
      <c r="F240" s="6">
        <v>244</v>
      </c>
      <c r="G240" s="6" t="s">
        <v>373</v>
      </c>
      <c r="H240" s="51">
        <v>1105</v>
      </c>
      <c r="I240" s="63">
        <v>0</v>
      </c>
      <c r="J240" s="63"/>
      <c r="K240" s="63">
        <v>9110224</v>
      </c>
      <c r="L240" s="63"/>
      <c r="M240" s="63">
        <v>7179776</v>
      </c>
      <c r="N240" s="63">
        <f>K240+L240+M240</f>
        <v>16290000</v>
      </c>
      <c r="O240" s="110"/>
      <c r="P240" s="109">
        <f>N240</f>
        <v>16290000</v>
      </c>
    </row>
    <row r="241" spans="1:16" ht="28.9" customHeight="1">
      <c r="A241" s="11" t="s">
        <v>171</v>
      </c>
      <c r="B241" s="2">
        <v>802</v>
      </c>
      <c r="C241" s="12" t="s">
        <v>50</v>
      </c>
      <c r="D241" s="12" t="s">
        <v>155</v>
      </c>
      <c r="E241" s="79">
        <v>1850010030</v>
      </c>
      <c r="F241" s="12" t="s">
        <v>0</v>
      </c>
      <c r="G241" s="12" t="s">
        <v>0</v>
      </c>
      <c r="H241" s="52" t="s">
        <v>0</v>
      </c>
      <c r="I241" s="64">
        <v>3000000</v>
      </c>
      <c r="J241" s="64">
        <f t="shared" ref="J241:P245" si="134">J242</f>
        <v>0</v>
      </c>
      <c r="K241" s="64">
        <f t="shared" si="134"/>
        <v>0</v>
      </c>
      <c r="L241" s="64">
        <f t="shared" si="134"/>
        <v>0</v>
      </c>
      <c r="M241" s="64">
        <f t="shared" si="134"/>
        <v>0</v>
      </c>
      <c r="N241" s="64">
        <f t="shared" si="134"/>
        <v>3000000</v>
      </c>
      <c r="O241" s="64">
        <f t="shared" si="134"/>
        <v>190000</v>
      </c>
      <c r="P241" s="64">
        <f t="shared" si="134"/>
        <v>3190000</v>
      </c>
    </row>
    <row r="242" spans="1:16" ht="43.35" customHeight="1">
      <c r="A242" s="10" t="s">
        <v>35</v>
      </c>
      <c r="B242" s="2">
        <v>802</v>
      </c>
      <c r="C242" s="6" t="s">
        <v>50</v>
      </c>
      <c r="D242" s="6" t="s">
        <v>155</v>
      </c>
      <c r="E242" s="79">
        <v>1850010030</v>
      </c>
      <c r="F242" s="6" t="s">
        <v>36</v>
      </c>
      <c r="G242" s="6" t="s">
        <v>0</v>
      </c>
      <c r="H242" s="51" t="s">
        <v>0</v>
      </c>
      <c r="I242" s="63">
        <v>3000000</v>
      </c>
      <c r="J242" s="63">
        <f t="shared" si="134"/>
        <v>0</v>
      </c>
      <c r="K242" s="63">
        <f t="shared" si="134"/>
        <v>0</v>
      </c>
      <c r="L242" s="63">
        <f t="shared" si="134"/>
        <v>0</v>
      </c>
      <c r="M242" s="63">
        <f t="shared" si="134"/>
        <v>0</v>
      </c>
      <c r="N242" s="63">
        <f t="shared" si="134"/>
        <v>3000000</v>
      </c>
      <c r="O242" s="63">
        <f t="shared" si="134"/>
        <v>190000</v>
      </c>
      <c r="P242" s="63">
        <f t="shared" si="134"/>
        <v>3190000</v>
      </c>
    </row>
    <row r="243" spans="1:16" ht="43.35" customHeight="1">
      <c r="A243" s="10" t="s">
        <v>37</v>
      </c>
      <c r="B243" s="2">
        <v>802</v>
      </c>
      <c r="C243" s="6" t="s">
        <v>50</v>
      </c>
      <c r="D243" s="6" t="s">
        <v>155</v>
      </c>
      <c r="E243" s="79">
        <v>1850010030</v>
      </c>
      <c r="F243" s="6" t="s">
        <v>38</v>
      </c>
      <c r="G243" s="6" t="s">
        <v>0</v>
      </c>
      <c r="H243" s="51" t="s">
        <v>0</v>
      </c>
      <c r="I243" s="63">
        <v>3000000</v>
      </c>
      <c r="J243" s="63">
        <f t="shared" si="134"/>
        <v>0</v>
      </c>
      <c r="K243" s="63">
        <f t="shared" si="134"/>
        <v>0</v>
      </c>
      <c r="L243" s="63">
        <f t="shared" si="134"/>
        <v>0</v>
      </c>
      <c r="M243" s="63">
        <f t="shared" si="134"/>
        <v>0</v>
      </c>
      <c r="N243" s="63">
        <f t="shared" si="134"/>
        <v>3000000</v>
      </c>
      <c r="O243" s="63">
        <f t="shared" si="134"/>
        <v>190000</v>
      </c>
      <c r="P243" s="63">
        <f t="shared" si="134"/>
        <v>3190000</v>
      </c>
    </row>
    <row r="244" spans="1:16" ht="43.35" customHeight="1">
      <c r="A244" s="5" t="s">
        <v>39</v>
      </c>
      <c r="B244" s="2">
        <v>802</v>
      </c>
      <c r="C244" s="6" t="s">
        <v>50</v>
      </c>
      <c r="D244" s="6" t="s">
        <v>155</v>
      </c>
      <c r="E244" s="79">
        <v>1850010030</v>
      </c>
      <c r="F244" s="6" t="s">
        <v>40</v>
      </c>
      <c r="G244" s="6" t="s">
        <v>0</v>
      </c>
      <c r="H244" s="51" t="s">
        <v>0</v>
      </c>
      <c r="I244" s="63">
        <v>3000000</v>
      </c>
      <c r="J244" s="63">
        <f t="shared" si="134"/>
        <v>0</v>
      </c>
      <c r="K244" s="63">
        <f t="shared" si="134"/>
        <v>0</v>
      </c>
      <c r="L244" s="63">
        <f t="shared" si="134"/>
        <v>0</v>
      </c>
      <c r="M244" s="63">
        <f t="shared" si="134"/>
        <v>0</v>
      </c>
      <c r="N244" s="63">
        <f t="shared" si="134"/>
        <v>3000000</v>
      </c>
      <c r="O244" s="63">
        <f t="shared" si="134"/>
        <v>190000</v>
      </c>
      <c r="P244" s="63">
        <f t="shared" si="134"/>
        <v>3190000</v>
      </c>
    </row>
    <row r="245" spans="1:16" ht="14.45" customHeight="1">
      <c r="A245" s="7" t="s">
        <v>72</v>
      </c>
      <c r="B245" s="2">
        <v>802</v>
      </c>
      <c r="C245" s="13" t="s">
        <v>50</v>
      </c>
      <c r="D245" s="13" t="s">
        <v>155</v>
      </c>
      <c r="E245" s="79">
        <v>1850010030</v>
      </c>
      <c r="F245" s="13" t="s">
        <v>40</v>
      </c>
      <c r="G245" s="7" t="s">
        <v>73</v>
      </c>
      <c r="H245" s="49" t="s">
        <v>0</v>
      </c>
      <c r="I245" s="65">
        <v>3000000</v>
      </c>
      <c r="J245" s="65">
        <f t="shared" si="134"/>
        <v>0</v>
      </c>
      <c r="K245" s="65">
        <f t="shared" si="134"/>
        <v>0</v>
      </c>
      <c r="L245" s="65">
        <f t="shared" si="134"/>
        <v>0</v>
      </c>
      <c r="M245" s="65">
        <f t="shared" si="134"/>
        <v>0</v>
      </c>
      <c r="N245" s="65">
        <f t="shared" si="134"/>
        <v>3000000</v>
      </c>
      <c r="O245" s="65">
        <f t="shared" si="134"/>
        <v>190000</v>
      </c>
      <c r="P245" s="65">
        <f t="shared" si="134"/>
        <v>3190000</v>
      </c>
    </row>
    <row r="246" spans="1:16" ht="153" customHeight="1">
      <c r="A246" s="7" t="s">
        <v>172</v>
      </c>
      <c r="B246" s="2">
        <v>802</v>
      </c>
      <c r="C246" s="13" t="s">
        <v>50</v>
      </c>
      <c r="D246" s="13" t="s">
        <v>155</v>
      </c>
      <c r="E246" s="79">
        <v>1850010030</v>
      </c>
      <c r="F246" s="13" t="s">
        <v>40</v>
      </c>
      <c r="G246" s="7" t="s">
        <v>73</v>
      </c>
      <c r="H246" s="49" t="s">
        <v>173</v>
      </c>
      <c r="I246" s="65">
        <v>3000000</v>
      </c>
      <c r="J246" s="65"/>
      <c r="K246" s="65"/>
      <c r="L246" s="65"/>
      <c r="M246" s="65"/>
      <c r="N246" s="65">
        <f>I246+J246+K246+L246+M246</f>
        <v>3000000</v>
      </c>
      <c r="O246" s="113">
        <v>190000</v>
      </c>
      <c r="P246" s="116">
        <f>N246+O246</f>
        <v>3190000</v>
      </c>
    </row>
    <row r="247" spans="1:16" ht="28.9" customHeight="1">
      <c r="A247" s="11" t="s">
        <v>174</v>
      </c>
      <c r="B247" s="2">
        <v>802</v>
      </c>
      <c r="C247" s="12" t="s">
        <v>50</v>
      </c>
      <c r="D247" s="12" t="s">
        <v>155</v>
      </c>
      <c r="E247" s="79">
        <v>1850010010</v>
      </c>
      <c r="F247" s="12" t="s">
        <v>0</v>
      </c>
      <c r="G247" s="12" t="s">
        <v>0</v>
      </c>
      <c r="H247" s="52" t="s">
        <v>0</v>
      </c>
      <c r="I247" s="64">
        <v>11045445</v>
      </c>
      <c r="J247" s="64">
        <f t="shared" ref="J247:P249" si="135">J248</f>
        <v>0</v>
      </c>
      <c r="K247" s="64">
        <f t="shared" si="135"/>
        <v>0</v>
      </c>
      <c r="L247" s="64">
        <f t="shared" si="135"/>
        <v>0</v>
      </c>
      <c r="M247" s="64">
        <f t="shared" si="135"/>
        <v>0</v>
      </c>
      <c r="N247" s="64">
        <f>N248</f>
        <v>11045445</v>
      </c>
      <c r="O247" s="64">
        <f t="shared" ref="O247:P247" si="136">O248</f>
        <v>0</v>
      </c>
      <c r="P247" s="64">
        <f t="shared" si="136"/>
        <v>11045445</v>
      </c>
    </row>
    <row r="248" spans="1:16" ht="43.35" customHeight="1">
      <c r="A248" s="10" t="s">
        <v>35</v>
      </c>
      <c r="B248" s="2">
        <v>802</v>
      </c>
      <c r="C248" s="6" t="s">
        <v>50</v>
      </c>
      <c r="D248" s="6" t="s">
        <v>155</v>
      </c>
      <c r="E248" s="79">
        <v>1850010010</v>
      </c>
      <c r="F248" s="6" t="s">
        <v>36</v>
      </c>
      <c r="G248" s="6" t="s">
        <v>0</v>
      </c>
      <c r="H248" s="51" t="s">
        <v>0</v>
      </c>
      <c r="I248" s="63">
        <v>11045445</v>
      </c>
      <c r="J248" s="63">
        <f t="shared" si="135"/>
        <v>0</v>
      </c>
      <c r="K248" s="63">
        <f t="shared" si="135"/>
        <v>0</v>
      </c>
      <c r="L248" s="63">
        <f t="shared" si="135"/>
        <v>0</v>
      </c>
      <c r="M248" s="63">
        <f t="shared" si="135"/>
        <v>0</v>
      </c>
      <c r="N248" s="63">
        <f t="shared" si="135"/>
        <v>11045445</v>
      </c>
      <c r="O248" s="63">
        <f t="shared" si="135"/>
        <v>0</v>
      </c>
      <c r="P248" s="63">
        <f t="shared" si="135"/>
        <v>11045445</v>
      </c>
    </row>
    <row r="249" spans="1:16" ht="43.35" customHeight="1">
      <c r="A249" s="10" t="s">
        <v>37</v>
      </c>
      <c r="B249" s="2">
        <v>802</v>
      </c>
      <c r="C249" s="6" t="s">
        <v>50</v>
      </c>
      <c r="D249" s="6" t="s">
        <v>155</v>
      </c>
      <c r="E249" s="79">
        <v>1850010010</v>
      </c>
      <c r="F249" s="6" t="s">
        <v>38</v>
      </c>
      <c r="G249" s="6" t="s">
        <v>0</v>
      </c>
      <c r="H249" s="51" t="s">
        <v>0</v>
      </c>
      <c r="I249" s="63">
        <v>11045445</v>
      </c>
      <c r="J249" s="63">
        <f t="shared" si="135"/>
        <v>0</v>
      </c>
      <c r="K249" s="63">
        <f t="shared" si="135"/>
        <v>0</v>
      </c>
      <c r="L249" s="63">
        <f t="shared" si="135"/>
        <v>0</v>
      </c>
      <c r="M249" s="63">
        <f t="shared" si="135"/>
        <v>0</v>
      </c>
      <c r="N249" s="63">
        <f t="shared" si="135"/>
        <v>11045445</v>
      </c>
      <c r="O249" s="63">
        <f t="shared" si="135"/>
        <v>0</v>
      </c>
      <c r="P249" s="63">
        <f t="shared" si="135"/>
        <v>11045445</v>
      </c>
    </row>
    <row r="250" spans="1:16" ht="43.35" customHeight="1">
      <c r="A250" s="5" t="s">
        <v>39</v>
      </c>
      <c r="B250" s="2">
        <v>802</v>
      </c>
      <c r="C250" s="6" t="s">
        <v>50</v>
      </c>
      <c r="D250" s="6" t="s">
        <v>155</v>
      </c>
      <c r="E250" s="79">
        <v>1850010010</v>
      </c>
      <c r="F250" s="6" t="s">
        <v>40</v>
      </c>
      <c r="G250" s="6" t="s">
        <v>0</v>
      </c>
      <c r="H250" s="51" t="s">
        <v>0</v>
      </c>
      <c r="I250" s="63">
        <v>11045445</v>
      </c>
      <c r="J250" s="63">
        <f t="shared" ref="J250:M250" si="137">J251+J256+J253+J258</f>
        <v>0</v>
      </c>
      <c r="K250" s="63">
        <f t="shared" si="137"/>
        <v>0</v>
      </c>
      <c r="L250" s="63">
        <f t="shared" si="137"/>
        <v>0</v>
      </c>
      <c r="M250" s="63">
        <f t="shared" si="137"/>
        <v>0</v>
      </c>
      <c r="N250" s="63">
        <f>N251+N256+N253+N258</f>
        <v>11045445</v>
      </c>
      <c r="O250" s="63">
        <f t="shared" ref="O250:P250" si="138">O251+O256+O253+O258</f>
        <v>0</v>
      </c>
      <c r="P250" s="63">
        <f t="shared" si="138"/>
        <v>11045445</v>
      </c>
    </row>
    <row r="251" spans="1:16" ht="14.45" customHeight="1">
      <c r="A251" s="7" t="s">
        <v>72</v>
      </c>
      <c r="B251" s="2">
        <v>802</v>
      </c>
      <c r="C251" s="13" t="s">
        <v>50</v>
      </c>
      <c r="D251" s="13" t="s">
        <v>155</v>
      </c>
      <c r="E251" s="79">
        <v>1850010010</v>
      </c>
      <c r="F251" s="13" t="s">
        <v>40</v>
      </c>
      <c r="G251" s="7" t="s">
        <v>73</v>
      </c>
      <c r="H251" s="49" t="s">
        <v>0</v>
      </c>
      <c r="I251" s="65">
        <v>9913445</v>
      </c>
      <c r="J251" s="65">
        <f t="shared" ref="J251:M251" si="139">J252</f>
        <v>0</v>
      </c>
      <c r="K251" s="65">
        <f t="shared" si="139"/>
        <v>0</v>
      </c>
      <c r="L251" s="65">
        <f t="shared" si="139"/>
        <v>0</v>
      </c>
      <c r="M251" s="65">
        <f t="shared" si="139"/>
        <v>0</v>
      </c>
      <c r="N251" s="65">
        <f>N252</f>
        <v>9913445</v>
      </c>
      <c r="O251" s="65">
        <f t="shared" ref="O251:P251" si="140">O252</f>
        <v>0</v>
      </c>
      <c r="P251" s="65">
        <f t="shared" si="140"/>
        <v>9913445</v>
      </c>
    </row>
    <row r="252" spans="1:16" ht="28.9" customHeight="1">
      <c r="A252" s="7" t="s">
        <v>74</v>
      </c>
      <c r="B252" s="2">
        <v>802</v>
      </c>
      <c r="C252" s="13" t="s">
        <v>50</v>
      </c>
      <c r="D252" s="13" t="s">
        <v>155</v>
      </c>
      <c r="E252" s="79">
        <v>1850010010</v>
      </c>
      <c r="F252" s="13" t="s">
        <v>40</v>
      </c>
      <c r="G252" s="7" t="s">
        <v>73</v>
      </c>
      <c r="H252" s="49" t="s">
        <v>75</v>
      </c>
      <c r="I252" s="65">
        <v>9913445</v>
      </c>
      <c r="J252" s="65"/>
      <c r="K252" s="65"/>
      <c r="L252" s="65"/>
      <c r="M252" s="65"/>
      <c r="N252" s="65">
        <f>I252+J252+K252+L252+M252</f>
        <v>9913445</v>
      </c>
      <c r="O252" s="110"/>
      <c r="P252" s="109">
        <f>N252</f>
        <v>9913445</v>
      </c>
    </row>
    <row r="253" spans="1:16" ht="28.9" customHeight="1">
      <c r="A253" s="34" t="s">
        <v>54</v>
      </c>
      <c r="B253" s="2">
        <v>802</v>
      </c>
      <c r="C253" s="27" t="s">
        <v>50</v>
      </c>
      <c r="D253" s="27" t="s">
        <v>155</v>
      </c>
      <c r="E253" s="79">
        <v>1850010010</v>
      </c>
      <c r="F253" s="27" t="s">
        <v>40</v>
      </c>
      <c r="G253" s="34">
        <v>226</v>
      </c>
      <c r="H253" s="58"/>
      <c r="I253" s="66">
        <v>545000</v>
      </c>
      <c r="J253" s="66">
        <f>J254+J255</f>
        <v>0</v>
      </c>
      <c r="K253" s="66">
        <f t="shared" ref="K253:M253" si="141">K254+K255</f>
        <v>0</v>
      </c>
      <c r="L253" s="66">
        <f t="shared" si="141"/>
        <v>0</v>
      </c>
      <c r="M253" s="66">
        <f t="shared" si="141"/>
        <v>0</v>
      </c>
      <c r="N253" s="66">
        <f>N254+N255</f>
        <v>545000</v>
      </c>
      <c r="O253" s="66">
        <f t="shared" ref="O253:P253" si="142">O254+O255</f>
        <v>0</v>
      </c>
      <c r="P253" s="66">
        <f t="shared" si="142"/>
        <v>545000</v>
      </c>
    </row>
    <row r="254" spans="1:16" ht="28.9" customHeight="1">
      <c r="A254" s="34" t="s">
        <v>295</v>
      </c>
      <c r="B254" s="2">
        <v>802</v>
      </c>
      <c r="C254" s="13" t="s">
        <v>50</v>
      </c>
      <c r="D254" s="13" t="s">
        <v>155</v>
      </c>
      <c r="E254" s="79">
        <v>1850010010</v>
      </c>
      <c r="F254" s="13" t="s">
        <v>40</v>
      </c>
      <c r="G254" s="7">
        <v>226</v>
      </c>
      <c r="H254" s="49">
        <v>1130</v>
      </c>
      <c r="I254" s="65">
        <v>500000</v>
      </c>
      <c r="J254" s="65"/>
      <c r="K254" s="65"/>
      <c r="L254" s="65"/>
      <c r="M254" s="65"/>
      <c r="N254" s="65">
        <f>I254+J254+K254+L254+M254</f>
        <v>500000</v>
      </c>
      <c r="O254" s="110"/>
      <c r="P254" s="109">
        <f>N254</f>
        <v>500000</v>
      </c>
    </row>
    <row r="255" spans="1:16" ht="28.9" customHeight="1">
      <c r="A255" s="34" t="s">
        <v>41</v>
      </c>
      <c r="B255" s="2">
        <v>802</v>
      </c>
      <c r="C255" s="13" t="s">
        <v>50</v>
      </c>
      <c r="D255" s="13" t="s">
        <v>155</v>
      </c>
      <c r="E255" s="79">
        <v>1850010010</v>
      </c>
      <c r="F255" s="13" t="s">
        <v>40</v>
      </c>
      <c r="G255" s="7">
        <v>226</v>
      </c>
      <c r="H255" s="49">
        <v>1140</v>
      </c>
      <c r="I255" s="65">
        <v>45000</v>
      </c>
      <c r="J255" s="65"/>
      <c r="K255" s="65"/>
      <c r="L255" s="65"/>
      <c r="M255" s="65"/>
      <c r="N255" s="65">
        <f>I255+J255+K255+L255+M255</f>
        <v>45000</v>
      </c>
      <c r="O255" s="110"/>
      <c r="P255" s="109">
        <f>N255</f>
        <v>45000</v>
      </c>
    </row>
    <row r="256" spans="1:16" ht="14.45" customHeight="1">
      <c r="A256" s="7" t="s">
        <v>78</v>
      </c>
      <c r="B256" s="2">
        <v>802</v>
      </c>
      <c r="C256" s="13" t="s">
        <v>50</v>
      </c>
      <c r="D256" s="13" t="s">
        <v>155</v>
      </c>
      <c r="E256" s="79">
        <v>1850010010</v>
      </c>
      <c r="F256" s="13" t="s">
        <v>40</v>
      </c>
      <c r="G256" s="7" t="s">
        <v>79</v>
      </c>
      <c r="H256" s="49" t="s">
        <v>0</v>
      </c>
      <c r="I256" s="65">
        <v>200000</v>
      </c>
      <c r="J256" s="65">
        <f t="shared" ref="J256:M256" si="143">J257</f>
        <v>0</v>
      </c>
      <c r="K256" s="65">
        <f t="shared" si="143"/>
        <v>0</v>
      </c>
      <c r="L256" s="65">
        <f t="shared" si="143"/>
        <v>0</v>
      </c>
      <c r="M256" s="65">
        <f t="shared" si="143"/>
        <v>387000</v>
      </c>
      <c r="N256" s="65">
        <f>N257</f>
        <v>587000</v>
      </c>
      <c r="O256" s="65">
        <f t="shared" ref="O256:P256" si="144">O257</f>
        <v>0</v>
      </c>
      <c r="P256" s="65">
        <f t="shared" si="144"/>
        <v>587000</v>
      </c>
    </row>
    <row r="257" spans="1:16" ht="64.5" customHeight="1">
      <c r="A257" s="7" t="s">
        <v>80</v>
      </c>
      <c r="B257" s="2">
        <v>802</v>
      </c>
      <c r="C257" s="13" t="s">
        <v>50</v>
      </c>
      <c r="D257" s="13" t="s">
        <v>155</v>
      </c>
      <c r="E257" s="79">
        <v>1850010010</v>
      </c>
      <c r="F257" s="13" t="s">
        <v>40</v>
      </c>
      <c r="G257" s="7" t="s">
        <v>79</v>
      </c>
      <c r="H257" s="49" t="s">
        <v>81</v>
      </c>
      <c r="I257" s="65">
        <v>200000</v>
      </c>
      <c r="J257" s="65"/>
      <c r="K257" s="65"/>
      <c r="L257" s="65"/>
      <c r="M257" s="65">
        <v>387000</v>
      </c>
      <c r="N257" s="65">
        <f>I257+J257+K257+L257+M257</f>
        <v>587000</v>
      </c>
      <c r="O257" s="110"/>
      <c r="P257" s="109">
        <f>N257</f>
        <v>587000</v>
      </c>
    </row>
    <row r="258" spans="1:16" ht="30" customHeight="1">
      <c r="A258" s="34" t="s">
        <v>296</v>
      </c>
      <c r="B258" s="2">
        <v>802</v>
      </c>
      <c r="C258" s="13" t="s">
        <v>50</v>
      </c>
      <c r="D258" s="13" t="s">
        <v>155</v>
      </c>
      <c r="E258" s="79">
        <v>1850010010</v>
      </c>
      <c r="F258" s="13" t="s">
        <v>40</v>
      </c>
      <c r="G258" s="7">
        <v>340</v>
      </c>
      <c r="H258" s="49"/>
      <c r="I258" s="65">
        <v>387000</v>
      </c>
      <c r="J258" s="65">
        <f t="shared" ref="J258:M258" si="145">J259</f>
        <v>0</v>
      </c>
      <c r="K258" s="65">
        <f t="shared" si="145"/>
        <v>0</v>
      </c>
      <c r="L258" s="65">
        <f t="shared" si="145"/>
        <v>0</v>
      </c>
      <c r="M258" s="65">
        <f t="shared" si="145"/>
        <v>-387000</v>
      </c>
      <c r="N258" s="65">
        <f>N259</f>
        <v>0</v>
      </c>
      <c r="O258" s="65">
        <f t="shared" ref="O258:P258" si="146">O259</f>
        <v>0</v>
      </c>
      <c r="P258" s="65">
        <f t="shared" si="146"/>
        <v>0</v>
      </c>
    </row>
    <row r="259" spans="1:16" ht="36" customHeight="1">
      <c r="A259" s="34" t="s">
        <v>297</v>
      </c>
      <c r="B259" s="2">
        <v>802</v>
      </c>
      <c r="C259" s="13" t="s">
        <v>50</v>
      </c>
      <c r="D259" s="13" t="s">
        <v>155</v>
      </c>
      <c r="E259" s="79">
        <v>1850010010</v>
      </c>
      <c r="F259" s="13" t="s">
        <v>40</v>
      </c>
      <c r="G259" s="7">
        <v>340</v>
      </c>
      <c r="H259" s="49">
        <v>1123</v>
      </c>
      <c r="I259" s="65">
        <v>387000</v>
      </c>
      <c r="J259" s="65"/>
      <c r="K259" s="65"/>
      <c r="L259" s="65"/>
      <c r="M259" s="65">
        <v>-387000</v>
      </c>
      <c r="N259" s="65">
        <f>I259+J259+K259+L259+M259</f>
        <v>0</v>
      </c>
      <c r="O259" s="110"/>
      <c r="P259" s="109">
        <f>N259</f>
        <v>0</v>
      </c>
    </row>
    <row r="260" spans="1:16" ht="28.9" customHeight="1">
      <c r="A260" s="8" t="s">
        <v>175</v>
      </c>
      <c r="B260" s="2">
        <v>802</v>
      </c>
      <c r="C260" s="6" t="s">
        <v>50</v>
      </c>
      <c r="D260" s="6" t="s">
        <v>176</v>
      </c>
      <c r="E260" s="6" t="s">
        <v>0</v>
      </c>
      <c r="F260" s="6" t="s">
        <v>0</v>
      </c>
      <c r="G260" s="6" t="s">
        <v>0</v>
      </c>
      <c r="H260" s="51" t="s">
        <v>0</v>
      </c>
      <c r="I260" s="63">
        <v>1799000</v>
      </c>
      <c r="J260" s="63">
        <f>J261+J267+J282</f>
        <v>0</v>
      </c>
      <c r="K260" s="63">
        <f t="shared" ref="K260:M260" si="147">K261+K267+K282</f>
        <v>456922.08</v>
      </c>
      <c r="L260" s="63">
        <f t="shared" si="147"/>
        <v>0</v>
      </c>
      <c r="M260" s="63">
        <f t="shared" si="147"/>
        <v>-150000</v>
      </c>
      <c r="N260" s="63">
        <f>N261+N267+N282</f>
        <v>2105922.08</v>
      </c>
      <c r="O260" s="63">
        <f t="shared" ref="O260:P260" si="148">O261+O267+O282</f>
        <v>0</v>
      </c>
      <c r="P260" s="63">
        <f t="shared" si="148"/>
        <v>2105922.08</v>
      </c>
    </row>
    <row r="261" spans="1:16" ht="43.35" customHeight="1">
      <c r="A261" s="10" t="s">
        <v>177</v>
      </c>
      <c r="B261" s="2">
        <v>802</v>
      </c>
      <c r="C261" s="6" t="s">
        <v>50</v>
      </c>
      <c r="D261" s="6" t="s">
        <v>176</v>
      </c>
      <c r="E261" s="6" t="s">
        <v>319</v>
      </c>
      <c r="F261" s="6" t="s">
        <v>0</v>
      </c>
      <c r="G261" s="6" t="s">
        <v>0</v>
      </c>
      <c r="H261" s="51" t="s">
        <v>0</v>
      </c>
      <c r="I261" s="63">
        <v>200000</v>
      </c>
      <c r="J261" s="63">
        <f t="shared" ref="J261:P265" si="149">J262</f>
        <v>0</v>
      </c>
      <c r="K261" s="63">
        <f t="shared" si="149"/>
        <v>0</v>
      </c>
      <c r="L261" s="63">
        <f t="shared" si="149"/>
        <v>0</v>
      </c>
      <c r="M261" s="63">
        <f t="shared" si="149"/>
        <v>0</v>
      </c>
      <c r="N261" s="63">
        <f t="shared" si="149"/>
        <v>200000</v>
      </c>
      <c r="O261" s="63">
        <f t="shared" si="149"/>
        <v>0</v>
      </c>
      <c r="P261" s="63">
        <f t="shared" si="149"/>
        <v>200000</v>
      </c>
    </row>
    <row r="262" spans="1:16" ht="57.6" customHeight="1">
      <c r="A262" s="10" t="s">
        <v>178</v>
      </c>
      <c r="B262" s="2">
        <v>802</v>
      </c>
      <c r="C262" s="6" t="s">
        <v>50</v>
      </c>
      <c r="D262" s="6" t="s">
        <v>176</v>
      </c>
      <c r="E262" s="6" t="s">
        <v>320</v>
      </c>
      <c r="F262" s="6" t="s">
        <v>0</v>
      </c>
      <c r="G262" s="6" t="s">
        <v>0</v>
      </c>
      <c r="H262" s="51" t="s">
        <v>0</v>
      </c>
      <c r="I262" s="63">
        <v>200000</v>
      </c>
      <c r="J262" s="63">
        <f t="shared" si="149"/>
        <v>0</v>
      </c>
      <c r="K262" s="63">
        <f t="shared" si="149"/>
        <v>0</v>
      </c>
      <c r="L262" s="63">
        <f t="shared" si="149"/>
        <v>0</v>
      </c>
      <c r="M262" s="63">
        <f t="shared" si="149"/>
        <v>0</v>
      </c>
      <c r="N262" s="63">
        <f t="shared" si="149"/>
        <v>200000</v>
      </c>
      <c r="O262" s="63">
        <f t="shared" si="149"/>
        <v>0</v>
      </c>
      <c r="P262" s="63">
        <f t="shared" si="149"/>
        <v>200000</v>
      </c>
    </row>
    <row r="263" spans="1:16" ht="43.35" customHeight="1">
      <c r="A263" s="11" t="s">
        <v>179</v>
      </c>
      <c r="B263" s="2">
        <v>802</v>
      </c>
      <c r="C263" s="12" t="s">
        <v>50</v>
      </c>
      <c r="D263" s="12" t="s">
        <v>176</v>
      </c>
      <c r="E263" s="79" t="s">
        <v>321</v>
      </c>
      <c r="F263" s="12" t="s">
        <v>0</v>
      </c>
      <c r="G263" s="12" t="s">
        <v>0</v>
      </c>
      <c r="H263" s="52" t="s">
        <v>0</v>
      </c>
      <c r="I263" s="64">
        <v>200000</v>
      </c>
      <c r="J263" s="64">
        <f t="shared" si="149"/>
        <v>0</v>
      </c>
      <c r="K263" s="64">
        <f t="shared" si="149"/>
        <v>0</v>
      </c>
      <c r="L263" s="64">
        <f t="shared" si="149"/>
        <v>0</v>
      </c>
      <c r="M263" s="64">
        <f t="shared" si="149"/>
        <v>0</v>
      </c>
      <c r="N263" s="64">
        <f t="shared" si="149"/>
        <v>200000</v>
      </c>
      <c r="O263" s="64">
        <f t="shared" si="149"/>
        <v>0</v>
      </c>
      <c r="P263" s="64">
        <f t="shared" si="149"/>
        <v>200000</v>
      </c>
    </row>
    <row r="264" spans="1:16" ht="14.45" customHeight="1">
      <c r="A264" s="10" t="s">
        <v>129</v>
      </c>
      <c r="B264" s="2">
        <v>802</v>
      </c>
      <c r="C264" s="6" t="s">
        <v>50</v>
      </c>
      <c r="D264" s="6" t="s">
        <v>176</v>
      </c>
      <c r="E264" s="79" t="s">
        <v>321</v>
      </c>
      <c r="F264" s="6" t="s">
        <v>130</v>
      </c>
      <c r="G264" s="6" t="s">
        <v>0</v>
      </c>
      <c r="H264" s="51" t="s">
        <v>0</v>
      </c>
      <c r="I264" s="63">
        <v>200000</v>
      </c>
      <c r="J264" s="63">
        <f t="shared" si="149"/>
        <v>0</v>
      </c>
      <c r="K264" s="63">
        <f t="shared" si="149"/>
        <v>0</v>
      </c>
      <c r="L264" s="63">
        <f t="shared" si="149"/>
        <v>0</v>
      </c>
      <c r="M264" s="63">
        <f t="shared" si="149"/>
        <v>0</v>
      </c>
      <c r="N264" s="63">
        <f t="shared" si="149"/>
        <v>200000</v>
      </c>
      <c r="O264" s="63">
        <f t="shared" si="149"/>
        <v>0</v>
      </c>
      <c r="P264" s="63">
        <f t="shared" si="149"/>
        <v>200000</v>
      </c>
    </row>
    <row r="265" spans="1:16" ht="72.599999999999994" customHeight="1">
      <c r="A265" s="5" t="s">
        <v>180</v>
      </c>
      <c r="B265" s="2">
        <v>802</v>
      </c>
      <c r="C265" s="6" t="s">
        <v>50</v>
      </c>
      <c r="D265" s="6" t="s">
        <v>176</v>
      </c>
      <c r="E265" s="79" t="s">
        <v>321</v>
      </c>
      <c r="F265" s="6" t="s">
        <v>181</v>
      </c>
      <c r="G265" s="6" t="s">
        <v>0</v>
      </c>
      <c r="H265" s="51" t="s">
        <v>0</v>
      </c>
      <c r="I265" s="63">
        <v>200000</v>
      </c>
      <c r="J265" s="63">
        <f t="shared" si="149"/>
        <v>0</v>
      </c>
      <c r="K265" s="63">
        <f t="shared" si="149"/>
        <v>0</v>
      </c>
      <c r="L265" s="63">
        <f t="shared" si="149"/>
        <v>0</v>
      </c>
      <c r="M265" s="63">
        <f t="shared" si="149"/>
        <v>0</v>
      </c>
      <c r="N265" s="63">
        <f t="shared" si="149"/>
        <v>200000</v>
      </c>
      <c r="O265" s="63">
        <f t="shared" si="149"/>
        <v>0</v>
      </c>
      <c r="P265" s="63">
        <f t="shared" si="149"/>
        <v>200000</v>
      </c>
    </row>
    <row r="266" spans="1:16" ht="63" customHeight="1">
      <c r="A266" s="7" t="s">
        <v>182</v>
      </c>
      <c r="B266" s="2">
        <v>802</v>
      </c>
      <c r="C266" s="13" t="s">
        <v>50</v>
      </c>
      <c r="D266" s="13" t="s">
        <v>176</v>
      </c>
      <c r="E266" s="79" t="s">
        <v>321</v>
      </c>
      <c r="F266" s="13">
        <v>811</v>
      </c>
      <c r="G266" s="7" t="s">
        <v>69</v>
      </c>
      <c r="H266" s="49" t="s">
        <v>0</v>
      </c>
      <c r="I266" s="65">
        <v>200000</v>
      </c>
      <c r="J266" s="65"/>
      <c r="K266" s="65"/>
      <c r="L266" s="65"/>
      <c r="M266" s="65"/>
      <c r="N266" s="65">
        <f>I266+J266+K266+L266+M266</f>
        <v>200000</v>
      </c>
      <c r="O266" s="110"/>
      <c r="P266" s="109">
        <f>N266</f>
        <v>200000</v>
      </c>
    </row>
    <row r="267" spans="1:16" ht="28.9" customHeight="1">
      <c r="A267" s="10" t="s">
        <v>120</v>
      </c>
      <c r="B267" s="2">
        <v>802</v>
      </c>
      <c r="C267" s="6" t="s">
        <v>50</v>
      </c>
      <c r="D267" s="6" t="s">
        <v>176</v>
      </c>
      <c r="E267" s="6" t="s">
        <v>312</v>
      </c>
      <c r="F267" s="6" t="s">
        <v>0</v>
      </c>
      <c r="G267" s="6" t="s">
        <v>0</v>
      </c>
      <c r="H267" s="51" t="s">
        <v>0</v>
      </c>
      <c r="I267" s="63">
        <v>759000</v>
      </c>
      <c r="J267" s="63">
        <f t="shared" ref="J267:M267" si="150">J268</f>
        <v>0</v>
      </c>
      <c r="K267" s="63">
        <f t="shared" si="150"/>
        <v>0</v>
      </c>
      <c r="L267" s="63">
        <f t="shared" si="150"/>
        <v>0</v>
      </c>
      <c r="M267" s="63">
        <f t="shared" si="150"/>
        <v>-150000</v>
      </c>
      <c r="N267" s="63">
        <f>N268</f>
        <v>609000</v>
      </c>
      <c r="O267" s="63">
        <f t="shared" ref="O267:P267" si="151">O268</f>
        <v>0</v>
      </c>
      <c r="P267" s="63">
        <f t="shared" si="151"/>
        <v>609000</v>
      </c>
    </row>
    <row r="268" spans="1:16" ht="14.45" customHeight="1">
      <c r="A268" s="10" t="s">
        <v>183</v>
      </c>
      <c r="B268" s="2">
        <v>802</v>
      </c>
      <c r="C268" s="6" t="s">
        <v>50</v>
      </c>
      <c r="D268" s="6" t="s">
        <v>176</v>
      </c>
      <c r="E268" s="6" t="s">
        <v>322</v>
      </c>
      <c r="F268" s="6" t="s">
        <v>0</v>
      </c>
      <c r="G268" s="6" t="s">
        <v>0</v>
      </c>
      <c r="H268" s="51" t="s">
        <v>0</v>
      </c>
      <c r="I268" s="63">
        <v>759000</v>
      </c>
      <c r="J268" s="63">
        <f t="shared" ref="J268:M268" si="152">J269+J275</f>
        <v>0</v>
      </c>
      <c r="K268" s="63">
        <f t="shared" si="152"/>
        <v>0</v>
      </c>
      <c r="L268" s="63">
        <f t="shared" si="152"/>
        <v>0</v>
      </c>
      <c r="M268" s="63">
        <f t="shared" si="152"/>
        <v>-150000</v>
      </c>
      <c r="N268" s="63">
        <f>N269+N275</f>
        <v>609000</v>
      </c>
      <c r="O268" s="63">
        <f t="shared" ref="O268:P268" si="153">O269+O275</f>
        <v>0</v>
      </c>
      <c r="P268" s="63">
        <f t="shared" si="153"/>
        <v>609000</v>
      </c>
    </row>
    <row r="269" spans="1:16" ht="43.35" customHeight="1">
      <c r="A269" s="11" t="s">
        <v>184</v>
      </c>
      <c r="B269" s="2">
        <v>802</v>
      </c>
      <c r="C269" s="12" t="s">
        <v>50</v>
      </c>
      <c r="D269" s="12" t="s">
        <v>176</v>
      </c>
      <c r="E269" s="79">
        <v>3140010050</v>
      </c>
      <c r="F269" s="12" t="s">
        <v>0</v>
      </c>
      <c r="G269" s="12" t="s">
        <v>0</v>
      </c>
      <c r="H269" s="52" t="s">
        <v>0</v>
      </c>
      <c r="I269" s="64">
        <v>150000</v>
      </c>
      <c r="J269" s="64">
        <f t="shared" ref="J269:P273" si="154">J270</f>
        <v>0</v>
      </c>
      <c r="K269" s="64">
        <f t="shared" si="154"/>
        <v>0</v>
      </c>
      <c r="L269" s="64">
        <f t="shared" si="154"/>
        <v>0</v>
      </c>
      <c r="M269" s="64">
        <f t="shared" si="154"/>
        <v>-150000</v>
      </c>
      <c r="N269" s="64">
        <f t="shared" si="154"/>
        <v>0</v>
      </c>
      <c r="O269" s="64">
        <f t="shared" si="154"/>
        <v>0</v>
      </c>
      <c r="P269" s="64">
        <f t="shared" si="154"/>
        <v>0</v>
      </c>
    </row>
    <row r="270" spans="1:16" ht="43.35" customHeight="1">
      <c r="A270" s="10" t="s">
        <v>35</v>
      </c>
      <c r="B270" s="2">
        <v>802</v>
      </c>
      <c r="C270" s="6" t="s">
        <v>50</v>
      </c>
      <c r="D270" s="6" t="s">
        <v>176</v>
      </c>
      <c r="E270" s="79">
        <v>3140010050</v>
      </c>
      <c r="F270" s="6" t="s">
        <v>36</v>
      </c>
      <c r="G270" s="6" t="s">
        <v>0</v>
      </c>
      <c r="H270" s="51" t="s">
        <v>0</v>
      </c>
      <c r="I270" s="63">
        <v>150000</v>
      </c>
      <c r="J270" s="63">
        <f t="shared" si="154"/>
        <v>0</v>
      </c>
      <c r="K270" s="63">
        <f t="shared" si="154"/>
        <v>0</v>
      </c>
      <c r="L270" s="63">
        <f t="shared" si="154"/>
        <v>0</v>
      </c>
      <c r="M270" s="63">
        <f t="shared" si="154"/>
        <v>-150000</v>
      </c>
      <c r="N270" s="63">
        <f t="shared" si="154"/>
        <v>0</v>
      </c>
      <c r="O270" s="63">
        <f t="shared" si="154"/>
        <v>0</v>
      </c>
      <c r="P270" s="63">
        <f t="shared" si="154"/>
        <v>0</v>
      </c>
    </row>
    <row r="271" spans="1:16" ht="43.35" customHeight="1">
      <c r="A271" s="10" t="s">
        <v>37</v>
      </c>
      <c r="B271" s="2">
        <v>802</v>
      </c>
      <c r="C271" s="6" t="s">
        <v>50</v>
      </c>
      <c r="D271" s="6" t="s">
        <v>176</v>
      </c>
      <c r="E271" s="79">
        <v>3140010050</v>
      </c>
      <c r="F271" s="6" t="s">
        <v>38</v>
      </c>
      <c r="G271" s="6" t="s">
        <v>0</v>
      </c>
      <c r="H271" s="51" t="s">
        <v>0</v>
      </c>
      <c r="I271" s="63">
        <v>150000</v>
      </c>
      <c r="J271" s="63">
        <f t="shared" si="154"/>
        <v>0</v>
      </c>
      <c r="K271" s="63">
        <f t="shared" si="154"/>
        <v>0</v>
      </c>
      <c r="L271" s="63">
        <f t="shared" si="154"/>
        <v>0</v>
      </c>
      <c r="M271" s="63">
        <f t="shared" si="154"/>
        <v>-150000</v>
      </c>
      <c r="N271" s="63">
        <f t="shared" si="154"/>
        <v>0</v>
      </c>
      <c r="O271" s="63">
        <f t="shared" si="154"/>
        <v>0</v>
      </c>
      <c r="P271" s="63">
        <f t="shared" si="154"/>
        <v>0</v>
      </c>
    </row>
    <row r="272" spans="1:16" ht="43.35" customHeight="1">
      <c r="A272" s="5" t="s">
        <v>39</v>
      </c>
      <c r="B272" s="2">
        <v>802</v>
      </c>
      <c r="C272" s="6" t="s">
        <v>50</v>
      </c>
      <c r="D272" s="6" t="s">
        <v>176</v>
      </c>
      <c r="E272" s="79">
        <v>3140010050</v>
      </c>
      <c r="F272" s="6" t="s">
        <v>40</v>
      </c>
      <c r="G272" s="6" t="s">
        <v>0</v>
      </c>
      <c r="H272" s="51" t="s">
        <v>0</v>
      </c>
      <c r="I272" s="63">
        <v>150000</v>
      </c>
      <c r="J272" s="63">
        <f t="shared" si="154"/>
        <v>0</v>
      </c>
      <c r="K272" s="63">
        <f t="shared" si="154"/>
        <v>0</v>
      </c>
      <c r="L272" s="63">
        <f t="shared" si="154"/>
        <v>0</v>
      </c>
      <c r="M272" s="63">
        <f t="shared" si="154"/>
        <v>-150000</v>
      </c>
      <c r="N272" s="63">
        <f t="shared" si="154"/>
        <v>0</v>
      </c>
      <c r="O272" s="63">
        <f t="shared" si="154"/>
        <v>0</v>
      </c>
      <c r="P272" s="63">
        <f t="shared" si="154"/>
        <v>0</v>
      </c>
    </row>
    <row r="273" spans="1:16" ht="14.45" customHeight="1">
      <c r="A273" s="7" t="s">
        <v>54</v>
      </c>
      <c r="B273" s="2">
        <v>802</v>
      </c>
      <c r="C273" s="13" t="s">
        <v>50</v>
      </c>
      <c r="D273" s="13" t="s">
        <v>176</v>
      </c>
      <c r="E273" s="79">
        <v>3140010050</v>
      </c>
      <c r="F273" s="13" t="s">
        <v>40</v>
      </c>
      <c r="G273" s="7" t="s">
        <v>55</v>
      </c>
      <c r="H273" s="49" t="s">
        <v>0</v>
      </c>
      <c r="I273" s="65">
        <v>150000</v>
      </c>
      <c r="J273" s="65">
        <f t="shared" si="154"/>
        <v>0</v>
      </c>
      <c r="K273" s="65">
        <f t="shared" si="154"/>
        <v>0</v>
      </c>
      <c r="L273" s="65">
        <f t="shared" si="154"/>
        <v>0</v>
      </c>
      <c r="M273" s="65">
        <f t="shared" si="154"/>
        <v>-150000</v>
      </c>
      <c r="N273" s="65">
        <f t="shared" si="154"/>
        <v>0</v>
      </c>
      <c r="O273" s="65">
        <f t="shared" si="154"/>
        <v>0</v>
      </c>
      <c r="P273" s="65">
        <f t="shared" si="154"/>
        <v>0</v>
      </c>
    </row>
    <row r="274" spans="1:16" ht="14.45" customHeight="1">
      <c r="A274" s="7" t="s">
        <v>104</v>
      </c>
      <c r="B274" s="2">
        <v>802</v>
      </c>
      <c r="C274" s="13" t="s">
        <v>50</v>
      </c>
      <c r="D274" s="13" t="s">
        <v>176</v>
      </c>
      <c r="E274" s="79">
        <v>3140010050</v>
      </c>
      <c r="F274" s="13" t="s">
        <v>40</v>
      </c>
      <c r="G274" s="7" t="s">
        <v>55</v>
      </c>
      <c r="H274" s="49" t="s">
        <v>105</v>
      </c>
      <c r="I274" s="65">
        <v>150000</v>
      </c>
      <c r="J274" s="65"/>
      <c r="K274" s="65"/>
      <c r="L274" s="65"/>
      <c r="M274" s="65">
        <f>73300+(-223300)</f>
        <v>-150000</v>
      </c>
      <c r="N274" s="65">
        <f>I274+J274+K274+L274+M274</f>
        <v>0</v>
      </c>
      <c r="O274" s="110"/>
      <c r="P274" s="109">
        <f>N274</f>
        <v>0</v>
      </c>
    </row>
    <row r="275" spans="1:16" ht="43.35" customHeight="1">
      <c r="A275" s="11" t="s">
        <v>185</v>
      </c>
      <c r="B275" s="2">
        <v>802</v>
      </c>
      <c r="C275" s="12" t="s">
        <v>50</v>
      </c>
      <c r="D275" s="12" t="s">
        <v>176</v>
      </c>
      <c r="E275" s="79">
        <v>3140010030</v>
      </c>
      <c r="F275" s="12" t="s">
        <v>0</v>
      </c>
      <c r="G275" s="12" t="s">
        <v>0</v>
      </c>
      <c r="H275" s="52" t="s">
        <v>0</v>
      </c>
      <c r="I275" s="64">
        <v>609000</v>
      </c>
      <c r="J275" s="64">
        <f t="shared" ref="J275:P279" si="155">J276</f>
        <v>0</v>
      </c>
      <c r="K275" s="64">
        <f t="shared" si="155"/>
        <v>0</v>
      </c>
      <c r="L275" s="64">
        <f t="shared" si="155"/>
        <v>0</v>
      </c>
      <c r="M275" s="64">
        <f t="shared" si="155"/>
        <v>0</v>
      </c>
      <c r="N275" s="64">
        <f t="shared" si="155"/>
        <v>609000</v>
      </c>
      <c r="O275" s="64">
        <f t="shared" si="155"/>
        <v>0</v>
      </c>
      <c r="P275" s="64">
        <f t="shared" si="155"/>
        <v>609000</v>
      </c>
    </row>
    <row r="276" spans="1:16" ht="43.35" customHeight="1">
      <c r="A276" s="10" t="s">
        <v>35</v>
      </c>
      <c r="B276" s="2">
        <v>802</v>
      </c>
      <c r="C276" s="6" t="s">
        <v>50</v>
      </c>
      <c r="D276" s="6" t="s">
        <v>176</v>
      </c>
      <c r="E276" s="79">
        <v>3140010030</v>
      </c>
      <c r="F276" s="6" t="s">
        <v>36</v>
      </c>
      <c r="G276" s="6" t="s">
        <v>0</v>
      </c>
      <c r="H276" s="51" t="s">
        <v>0</v>
      </c>
      <c r="I276" s="63">
        <v>609000</v>
      </c>
      <c r="J276" s="63">
        <f t="shared" si="155"/>
        <v>0</v>
      </c>
      <c r="K276" s="63">
        <f t="shared" si="155"/>
        <v>0</v>
      </c>
      <c r="L276" s="63">
        <f t="shared" si="155"/>
        <v>0</v>
      </c>
      <c r="M276" s="63">
        <f t="shared" si="155"/>
        <v>0</v>
      </c>
      <c r="N276" s="63">
        <f t="shared" si="155"/>
        <v>609000</v>
      </c>
      <c r="O276" s="63">
        <f t="shared" si="155"/>
        <v>0</v>
      </c>
      <c r="P276" s="63">
        <f t="shared" si="155"/>
        <v>609000</v>
      </c>
    </row>
    <row r="277" spans="1:16" ht="43.35" customHeight="1">
      <c r="A277" s="10" t="s">
        <v>37</v>
      </c>
      <c r="B277" s="2">
        <v>802</v>
      </c>
      <c r="C277" s="6" t="s">
        <v>50</v>
      </c>
      <c r="D277" s="6" t="s">
        <v>176</v>
      </c>
      <c r="E277" s="79">
        <v>3140010030</v>
      </c>
      <c r="F277" s="6" t="s">
        <v>38</v>
      </c>
      <c r="G277" s="6" t="s">
        <v>0</v>
      </c>
      <c r="H277" s="51" t="s">
        <v>0</v>
      </c>
      <c r="I277" s="63">
        <v>609000</v>
      </c>
      <c r="J277" s="63">
        <f t="shared" si="155"/>
        <v>0</v>
      </c>
      <c r="K277" s="63">
        <f t="shared" si="155"/>
        <v>0</v>
      </c>
      <c r="L277" s="63">
        <f t="shared" si="155"/>
        <v>0</v>
      </c>
      <c r="M277" s="63">
        <f t="shared" si="155"/>
        <v>0</v>
      </c>
      <c r="N277" s="63">
        <f t="shared" si="155"/>
        <v>609000</v>
      </c>
      <c r="O277" s="63">
        <f t="shared" si="155"/>
        <v>0</v>
      </c>
      <c r="P277" s="63">
        <f t="shared" si="155"/>
        <v>609000</v>
      </c>
    </row>
    <row r="278" spans="1:16" ht="43.35" customHeight="1">
      <c r="A278" s="5" t="s">
        <v>39</v>
      </c>
      <c r="B278" s="2">
        <v>802</v>
      </c>
      <c r="C278" s="6" t="s">
        <v>50</v>
      </c>
      <c r="D278" s="6" t="s">
        <v>176</v>
      </c>
      <c r="E278" s="79">
        <v>3140010030</v>
      </c>
      <c r="F278" s="6" t="s">
        <v>40</v>
      </c>
      <c r="G278" s="6" t="s">
        <v>0</v>
      </c>
      <c r="H278" s="51" t="s">
        <v>0</v>
      </c>
      <c r="I278" s="63">
        <v>609000</v>
      </c>
      <c r="J278" s="63">
        <f t="shared" si="155"/>
        <v>0</v>
      </c>
      <c r="K278" s="63">
        <f>K279+K281</f>
        <v>0</v>
      </c>
      <c r="L278" s="63">
        <f t="shared" ref="L278:M278" si="156">L279+L281</f>
        <v>0</v>
      </c>
      <c r="M278" s="63">
        <f t="shared" si="156"/>
        <v>0</v>
      </c>
      <c r="N278" s="63">
        <f>N279+N281</f>
        <v>609000</v>
      </c>
      <c r="O278" s="63">
        <f t="shared" ref="O278:P278" si="157">O279+O281</f>
        <v>0</v>
      </c>
      <c r="P278" s="63">
        <f t="shared" si="157"/>
        <v>609000</v>
      </c>
    </row>
    <row r="279" spans="1:16" ht="14.45" customHeight="1">
      <c r="A279" s="7" t="s">
        <v>54</v>
      </c>
      <c r="B279" s="2">
        <v>802</v>
      </c>
      <c r="C279" s="13" t="s">
        <v>50</v>
      </c>
      <c r="D279" s="13" t="s">
        <v>176</v>
      </c>
      <c r="E279" s="79">
        <v>3140010030</v>
      </c>
      <c r="F279" s="13" t="s">
        <v>40</v>
      </c>
      <c r="G279" s="7" t="s">
        <v>55</v>
      </c>
      <c r="H279" s="49" t="s">
        <v>0</v>
      </c>
      <c r="I279" s="65">
        <v>609000</v>
      </c>
      <c r="J279" s="65">
        <f t="shared" si="155"/>
        <v>0</v>
      </c>
      <c r="K279" s="65">
        <f t="shared" si="155"/>
        <v>0</v>
      </c>
      <c r="L279" s="65">
        <f t="shared" si="155"/>
        <v>0</v>
      </c>
      <c r="M279" s="65">
        <f t="shared" si="155"/>
        <v>-99000</v>
      </c>
      <c r="N279" s="65">
        <f t="shared" si="155"/>
        <v>510000</v>
      </c>
      <c r="O279" s="65">
        <f t="shared" si="155"/>
        <v>0</v>
      </c>
      <c r="P279" s="65">
        <f t="shared" si="155"/>
        <v>510000</v>
      </c>
    </row>
    <row r="280" spans="1:16" ht="14.45" customHeight="1">
      <c r="A280" s="7" t="s">
        <v>104</v>
      </c>
      <c r="B280" s="2">
        <v>802</v>
      </c>
      <c r="C280" s="13" t="s">
        <v>50</v>
      </c>
      <c r="D280" s="13" t="s">
        <v>176</v>
      </c>
      <c r="E280" s="79">
        <v>3140010030</v>
      </c>
      <c r="F280" s="13" t="s">
        <v>40</v>
      </c>
      <c r="G280" s="7" t="s">
        <v>55</v>
      </c>
      <c r="H280" s="49" t="s">
        <v>105</v>
      </c>
      <c r="I280" s="65">
        <v>609000</v>
      </c>
      <c r="J280" s="65"/>
      <c r="K280" s="65"/>
      <c r="L280" s="65"/>
      <c r="M280" s="65">
        <v>-99000</v>
      </c>
      <c r="N280" s="65">
        <f>I280+J280+K280+L280+M280</f>
        <v>510000</v>
      </c>
      <c r="O280" s="110"/>
      <c r="P280" s="109">
        <f>N280</f>
        <v>510000</v>
      </c>
    </row>
    <row r="281" spans="1:16" ht="14.45" customHeight="1">
      <c r="A281" s="7" t="s">
        <v>104</v>
      </c>
      <c r="B281" s="2">
        <v>802</v>
      </c>
      <c r="C281" s="13" t="s">
        <v>50</v>
      </c>
      <c r="D281" s="13" t="s">
        <v>176</v>
      </c>
      <c r="E281" s="79">
        <v>3140010030</v>
      </c>
      <c r="F281" s="13">
        <v>245</v>
      </c>
      <c r="G281" s="7" t="s">
        <v>55</v>
      </c>
      <c r="H281" s="49" t="s">
        <v>105</v>
      </c>
      <c r="I281" s="65"/>
      <c r="J281" s="65"/>
      <c r="K281" s="65"/>
      <c r="L281" s="65"/>
      <c r="M281" s="65">
        <v>99000</v>
      </c>
      <c r="N281" s="65">
        <f>I281+J281+K281+L281+M281</f>
        <v>99000</v>
      </c>
      <c r="O281" s="110"/>
      <c r="P281" s="109">
        <f>N281</f>
        <v>99000</v>
      </c>
    </row>
    <row r="282" spans="1:16" ht="38.25" customHeight="1">
      <c r="A282" s="34" t="s">
        <v>350</v>
      </c>
      <c r="B282" s="2">
        <v>802</v>
      </c>
      <c r="C282" s="4" t="s">
        <v>50</v>
      </c>
      <c r="D282" s="4" t="s">
        <v>176</v>
      </c>
      <c r="E282" s="96" t="s">
        <v>354</v>
      </c>
      <c r="F282" s="4">
        <v>245</v>
      </c>
      <c r="G282" s="4">
        <v>226</v>
      </c>
      <c r="H282" s="48">
        <v>1130</v>
      </c>
      <c r="I282" s="65">
        <v>840000</v>
      </c>
      <c r="J282" s="65"/>
      <c r="K282" s="65">
        <v>456922.08</v>
      </c>
      <c r="L282" s="65"/>
      <c r="M282" s="65"/>
      <c r="N282" s="65">
        <f>I282+J282+K282+L282+M282</f>
        <v>1296922.08</v>
      </c>
      <c r="O282" s="110"/>
      <c r="P282" s="109">
        <f>N282</f>
        <v>1296922.08</v>
      </c>
    </row>
    <row r="283" spans="1:16" ht="28.9" customHeight="1">
      <c r="A283" s="15" t="s">
        <v>186</v>
      </c>
      <c r="B283" s="75">
        <v>802</v>
      </c>
      <c r="C283" s="16" t="s">
        <v>187</v>
      </c>
      <c r="D283" s="16" t="s">
        <v>0</v>
      </c>
      <c r="E283" s="16" t="s">
        <v>0</v>
      </c>
      <c r="F283" s="16" t="s">
        <v>0</v>
      </c>
      <c r="G283" s="16" t="s">
        <v>0</v>
      </c>
      <c r="H283" s="50" t="s">
        <v>0</v>
      </c>
      <c r="I283" s="62">
        <v>99778213.460000008</v>
      </c>
      <c r="J283" s="62">
        <f>J284+J315</f>
        <v>0</v>
      </c>
      <c r="K283" s="62">
        <f>K284+K315</f>
        <v>12881982</v>
      </c>
      <c r="L283" s="62">
        <f>L284+L315</f>
        <v>0</v>
      </c>
      <c r="M283" s="62">
        <f>M284+M315</f>
        <v>-5679776</v>
      </c>
      <c r="N283" s="62">
        <f>N284+N315</f>
        <v>106980419.46000001</v>
      </c>
      <c r="O283" s="62">
        <f t="shared" ref="O283:P283" si="158">O284+O315</f>
        <v>-696424.71</v>
      </c>
      <c r="P283" s="62">
        <f t="shared" si="158"/>
        <v>105316394.75</v>
      </c>
    </row>
    <row r="284" spans="1:16" ht="14.45" customHeight="1">
      <c r="A284" s="8" t="s">
        <v>188</v>
      </c>
      <c r="B284" s="2">
        <v>802</v>
      </c>
      <c r="C284" s="6" t="s">
        <v>187</v>
      </c>
      <c r="D284" s="6" t="s">
        <v>12</v>
      </c>
      <c r="E284" s="6" t="s">
        <v>0</v>
      </c>
      <c r="F284" s="6" t="s">
        <v>0</v>
      </c>
      <c r="G284" s="6" t="s">
        <v>0</v>
      </c>
      <c r="H284" s="51" t="s">
        <v>0</v>
      </c>
      <c r="I284" s="63">
        <v>56932342.32</v>
      </c>
      <c r="J284" s="63">
        <f>J288+J299+J309+J285</f>
        <v>0</v>
      </c>
      <c r="K284" s="63">
        <f t="shared" ref="K284:M284" si="159">K288+K299+K309+K285</f>
        <v>1000000</v>
      </c>
      <c r="L284" s="63">
        <f t="shared" si="159"/>
        <v>0</v>
      </c>
      <c r="M284" s="63">
        <f t="shared" si="159"/>
        <v>1500000</v>
      </c>
      <c r="N284" s="63">
        <f>N288+N299+N309+N285</f>
        <v>59432342.32</v>
      </c>
      <c r="O284" s="63">
        <f t="shared" ref="O284:P284" si="160">O288+O299+O309+O285</f>
        <v>0</v>
      </c>
      <c r="P284" s="63">
        <f t="shared" si="160"/>
        <v>58464742.32</v>
      </c>
    </row>
    <row r="285" spans="1:16" ht="31.5" customHeight="1">
      <c r="A285" s="5" t="s">
        <v>364</v>
      </c>
      <c r="B285" s="2">
        <v>802</v>
      </c>
      <c r="C285" s="6" t="s">
        <v>187</v>
      </c>
      <c r="D285" s="6" t="s">
        <v>12</v>
      </c>
      <c r="E285" s="6"/>
      <c r="F285" s="6"/>
      <c r="G285" s="5"/>
      <c r="H285" s="57"/>
      <c r="I285" s="63">
        <v>27659742.32</v>
      </c>
      <c r="J285" s="63">
        <f t="shared" ref="J285:M285" si="161">J286+J287</f>
        <v>0</v>
      </c>
      <c r="K285" s="63">
        <f t="shared" si="161"/>
        <v>0</v>
      </c>
      <c r="L285" s="63">
        <f t="shared" si="161"/>
        <v>0</v>
      </c>
      <c r="M285" s="63">
        <f t="shared" si="161"/>
        <v>1500000</v>
      </c>
      <c r="N285" s="63">
        <f>N286+N287</f>
        <v>29159742.32</v>
      </c>
      <c r="O285" s="63">
        <f t="shared" ref="O285:P285" si="162">O286+O287</f>
        <v>0</v>
      </c>
      <c r="P285" s="63">
        <f t="shared" si="162"/>
        <v>29159742.32</v>
      </c>
    </row>
    <row r="286" spans="1:16" ht="14.45" customHeight="1">
      <c r="A286" s="34" t="s">
        <v>365</v>
      </c>
      <c r="B286" s="2">
        <v>802</v>
      </c>
      <c r="C286" s="27" t="s">
        <v>187</v>
      </c>
      <c r="D286" s="27" t="s">
        <v>12</v>
      </c>
      <c r="E286" s="27" t="s">
        <v>353</v>
      </c>
      <c r="F286" s="13">
        <v>244</v>
      </c>
      <c r="G286" s="13">
        <v>226</v>
      </c>
      <c r="H286" s="54">
        <v>1140</v>
      </c>
      <c r="I286" s="63">
        <v>699742.32</v>
      </c>
      <c r="J286" s="65"/>
      <c r="K286" s="63"/>
      <c r="L286" s="63"/>
      <c r="M286" s="66">
        <v>1500000</v>
      </c>
      <c r="N286" s="66">
        <f>I286+J286+K286+L286+M286</f>
        <v>2199742.3199999998</v>
      </c>
      <c r="O286" s="110"/>
      <c r="P286" s="109">
        <f>N286</f>
        <v>2199742.3199999998</v>
      </c>
    </row>
    <row r="287" spans="1:16" ht="14.45" customHeight="1">
      <c r="A287" s="34" t="s">
        <v>346</v>
      </c>
      <c r="B287" s="2">
        <v>802</v>
      </c>
      <c r="C287" s="27" t="s">
        <v>187</v>
      </c>
      <c r="D287" s="27" t="s">
        <v>12</v>
      </c>
      <c r="E287" s="27" t="s">
        <v>353</v>
      </c>
      <c r="F287" s="13">
        <v>412</v>
      </c>
      <c r="G287" s="13">
        <v>310</v>
      </c>
      <c r="H287" s="54">
        <v>1116</v>
      </c>
      <c r="I287" s="63">
        <v>26960000</v>
      </c>
      <c r="J287" s="65"/>
      <c r="K287" s="63"/>
      <c r="L287" s="63"/>
      <c r="M287" s="63"/>
      <c r="N287" s="66">
        <f>I287+J287+K287+L287+M287</f>
        <v>26960000</v>
      </c>
      <c r="O287" s="110"/>
      <c r="P287" s="109">
        <f>N287</f>
        <v>26960000</v>
      </c>
    </row>
    <row r="288" spans="1:16" ht="43.35" customHeight="1">
      <c r="A288" s="10" t="s">
        <v>189</v>
      </c>
      <c r="B288" s="2">
        <v>802</v>
      </c>
      <c r="C288" s="6" t="s">
        <v>187</v>
      </c>
      <c r="D288" s="6" t="s">
        <v>12</v>
      </c>
      <c r="E288" s="6"/>
      <c r="F288" s="6" t="s">
        <v>0</v>
      </c>
      <c r="G288" s="6" t="s">
        <v>0</v>
      </c>
      <c r="H288" s="51" t="s">
        <v>0</v>
      </c>
      <c r="I288" s="63">
        <v>967600</v>
      </c>
      <c r="J288" s="63">
        <f t="shared" ref="J288:M288" si="163">J289+J296</f>
        <v>0</v>
      </c>
      <c r="K288" s="63">
        <f t="shared" si="163"/>
        <v>0</v>
      </c>
      <c r="L288" s="63">
        <f t="shared" si="163"/>
        <v>0</v>
      </c>
      <c r="M288" s="63">
        <f t="shared" si="163"/>
        <v>0</v>
      </c>
      <c r="N288" s="63">
        <f>N289+N296</f>
        <v>967600</v>
      </c>
      <c r="O288" s="63">
        <f t="shared" ref="O288:P288" si="164">O289+O296</f>
        <v>0</v>
      </c>
      <c r="P288" s="63">
        <f t="shared" si="164"/>
        <v>0</v>
      </c>
    </row>
    <row r="289" spans="1:16" ht="28.9" customHeight="1">
      <c r="A289" s="10" t="s">
        <v>190</v>
      </c>
      <c r="B289" s="2">
        <v>802</v>
      </c>
      <c r="C289" s="6" t="s">
        <v>187</v>
      </c>
      <c r="D289" s="6" t="s">
        <v>12</v>
      </c>
      <c r="E289" s="19">
        <v>9950011020</v>
      </c>
      <c r="F289" s="6" t="s">
        <v>0</v>
      </c>
      <c r="G289" s="6" t="s">
        <v>0</v>
      </c>
      <c r="H289" s="51" t="s">
        <v>0</v>
      </c>
      <c r="I289" s="63">
        <v>967600</v>
      </c>
      <c r="J289" s="63">
        <f t="shared" ref="J289:P294" si="165">J290</f>
        <v>0</v>
      </c>
      <c r="K289" s="63">
        <f t="shared" si="165"/>
        <v>0</v>
      </c>
      <c r="L289" s="63">
        <f t="shared" si="165"/>
        <v>0</v>
      </c>
      <c r="M289" s="63">
        <f t="shared" si="165"/>
        <v>0</v>
      </c>
      <c r="N289" s="63">
        <f t="shared" si="165"/>
        <v>967600</v>
      </c>
      <c r="O289" s="63">
        <f t="shared" si="165"/>
        <v>0</v>
      </c>
      <c r="P289" s="63">
        <f t="shared" si="165"/>
        <v>0</v>
      </c>
    </row>
    <row r="290" spans="1:16" ht="116.1" customHeight="1">
      <c r="A290" s="11" t="s">
        <v>191</v>
      </c>
      <c r="B290" s="2">
        <v>802</v>
      </c>
      <c r="C290" s="12" t="s">
        <v>187</v>
      </c>
      <c r="D290" s="12" t="s">
        <v>12</v>
      </c>
      <c r="E290" s="19">
        <v>9950011020</v>
      </c>
      <c r="F290" s="12" t="s">
        <v>0</v>
      </c>
      <c r="G290" s="12" t="s">
        <v>0</v>
      </c>
      <c r="H290" s="52" t="s">
        <v>0</v>
      </c>
      <c r="I290" s="64">
        <v>967600</v>
      </c>
      <c r="J290" s="64">
        <f t="shared" si="165"/>
        <v>0</v>
      </c>
      <c r="K290" s="64">
        <f t="shared" si="165"/>
        <v>0</v>
      </c>
      <c r="L290" s="64">
        <f t="shared" si="165"/>
        <v>0</v>
      </c>
      <c r="M290" s="64">
        <f t="shared" si="165"/>
        <v>0</v>
      </c>
      <c r="N290" s="64">
        <f t="shared" si="165"/>
        <v>967600</v>
      </c>
      <c r="O290" s="64">
        <f t="shared" si="165"/>
        <v>0</v>
      </c>
      <c r="P290" s="64">
        <f t="shared" si="165"/>
        <v>0</v>
      </c>
    </row>
    <row r="291" spans="1:16" ht="43.35" customHeight="1">
      <c r="A291" s="10" t="s">
        <v>35</v>
      </c>
      <c r="B291" s="2">
        <v>802</v>
      </c>
      <c r="C291" s="6" t="s">
        <v>187</v>
      </c>
      <c r="D291" s="6" t="s">
        <v>12</v>
      </c>
      <c r="E291" s="19">
        <v>9950011020</v>
      </c>
      <c r="F291" s="6" t="s">
        <v>36</v>
      </c>
      <c r="G291" s="6" t="s">
        <v>0</v>
      </c>
      <c r="H291" s="51" t="s">
        <v>0</v>
      </c>
      <c r="I291" s="63">
        <v>967600</v>
      </c>
      <c r="J291" s="63">
        <f t="shared" si="165"/>
        <v>0</v>
      </c>
      <c r="K291" s="63">
        <f t="shared" si="165"/>
        <v>0</v>
      </c>
      <c r="L291" s="63">
        <f t="shared" si="165"/>
        <v>0</v>
      </c>
      <c r="M291" s="63">
        <f t="shared" si="165"/>
        <v>0</v>
      </c>
      <c r="N291" s="63">
        <f t="shared" si="165"/>
        <v>967600</v>
      </c>
      <c r="O291" s="63">
        <f t="shared" si="165"/>
        <v>0</v>
      </c>
      <c r="P291" s="63">
        <f t="shared" si="165"/>
        <v>0</v>
      </c>
    </row>
    <row r="292" spans="1:16" ht="43.35" customHeight="1">
      <c r="A292" s="10" t="s">
        <v>37</v>
      </c>
      <c r="B292" s="2">
        <v>802</v>
      </c>
      <c r="C292" s="6" t="s">
        <v>187</v>
      </c>
      <c r="D292" s="6" t="s">
        <v>12</v>
      </c>
      <c r="E292" s="19">
        <v>9950011020</v>
      </c>
      <c r="F292" s="6" t="s">
        <v>38</v>
      </c>
      <c r="G292" s="6" t="s">
        <v>0</v>
      </c>
      <c r="H292" s="51" t="s">
        <v>0</v>
      </c>
      <c r="I292" s="63">
        <v>967600</v>
      </c>
      <c r="J292" s="63">
        <f t="shared" si="165"/>
        <v>0</v>
      </c>
      <c r="K292" s="63">
        <f t="shared" si="165"/>
        <v>0</v>
      </c>
      <c r="L292" s="63">
        <f t="shared" si="165"/>
        <v>0</v>
      </c>
      <c r="M292" s="63">
        <f t="shared" si="165"/>
        <v>0</v>
      </c>
      <c r="N292" s="63">
        <f t="shared" si="165"/>
        <v>967600</v>
      </c>
      <c r="O292" s="63">
        <f t="shared" si="165"/>
        <v>0</v>
      </c>
      <c r="P292" s="63">
        <f t="shared" si="165"/>
        <v>0</v>
      </c>
    </row>
    <row r="293" spans="1:16" ht="43.35" customHeight="1">
      <c r="A293" s="5" t="s">
        <v>39</v>
      </c>
      <c r="B293" s="2">
        <v>802</v>
      </c>
      <c r="C293" s="6" t="s">
        <v>187</v>
      </c>
      <c r="D293" s="6" t="s">
        <v>12</v>
      </c>
      <c r="E293" s="19">
        <v>9950011020</v>
      </c>
      <c r="F293" s="6" t="s">
        <v>40</v>
      </c>
      <c r="G293" s="6" t="s">
        <v>0</v>
      </c>
      <c r="H293" s="51" t="s">
        <v>0</v>
      </c>
      <c r="I293" s="63">
        <v>967600</v>
      </c>
      <c r="J293" s="63">
        <f t="shared" si="165"/>
        <v>0</v>
      </c>
      <c r="K293" s="63">
        <f t="shared" si="165"/>
        <v>0</v>
      </c>
      <c r="L293" s="63">
        <f t="shared" si="165"/>
        <v>0</v>
      </c>
      <c r="M293" s="63">
        <f t="shared" si="165"/>
        <v>0</v>
      </c>
      <c r="N293" s="63">
        <f t="shared" si="165"/>
        <v>967600</v>
      </c>
      <c r="O293" s="63">
        <f t="shared" si="165"/>
        <v>0</v>
      </c>
      <c r="P293" s="63">
        <f t="shared" si="165"/>
        <v>0</v>
      </c>
    </row>
    <row r="294" spans="1:16" ht="14.45" customHeight="1">
      <c r="A294" s="7" t="s">
        <v>41</v>
      </c>
      <c r="B294" s="2">
        <v>802</v>
      </c>
      <c r="C294" s="13" t="s">
        <v>187</v>
      </c>
      <c r="D294" s="13" t="s">
        <v>12</v>
      </c>
      <c r="E294" s="19">
        <v>9950011020</v>
      </c>
      <c r="F294" s="13" t="s">
        <v>40</v>
      </c>
      <c r="G294" s="13">
        <v>225</v>
      </c>
      <c r="H294" s="49" t="s">
        <v>0</v>
      </c>
      <c r="I294" s="65">
        <v>967600</v>
      </c>
      <c r="J294" s="65">
        <f t="shared" si="165"/>
        <v>0</v>
      </c>
      <c r="K294" s="65">
        <f t="shared" si="165"/>
        <v>0</v>
      </c>
      <c r="L294" s="65">
        <f t="shared" si="165"/>
        <v>0</v>
      </c>
      <c r="M294" s="65">
        <f t="shared" si="165"/>
        <v>0</v>
      </c>
      <c r="N294" s="65">
        <f t="shared" si="165"/>
        <v>967600</v>
      </c>
      <c r="O294" s="65">
        <f t="shared" si="165"/>
        <v>0</v>
      </c>
      <c r="P294" s="65">
        <f t="shared" si="165"/>
        <v>0</v>
      </c>
    </row>
    <row r="295" spans="1:16" ht="14.45" customHeight="1">
      <c r="A295" s="7" t="s">
        <v>106</v>
      </c>
      <c r="B295" s="2">
        <v>802</v>
      </c>
      <c r="C295" s="13" t="s">
        <v>187</v>
      </c>
      <c r="D295" s="13" t="s">
        <v>12</v>
      </c>
      <c r="E295" s="19">
        <v>9950011020</v>
      </c>
      <c r="F295" s="13" t="s">
        <v>40</v>
      </c>
      <c r="G295" s="13">
        <v>225</v>
      </c>
      <c r="H295" s="49">
        <v>1105</v>
      </c>
      <c r="I295" s="65">
        <v>967600</v>
      </c>
      <c r="J295" s="65"/>
      <c r="K295" s="65"/>
      <c r="L295" s="65"/>
      <c r="M295" s="65"/>
      <c r="N295" s="65">
        <f>I295+J295+K295+L295+M295</f>
        <v>967600</v>
      </c>
      <c r="O295" s="110"/>
      <c r="P295" s="110"/>
    </row>
    <row r="296" spans="1:16" ht="47.25" hidden="1" customHeight="1">
      <c r="A296" s="10" t="s">
        <v>165</v>
      </c>
      <c r="B296" s="2">
        <v>802</v>
      </c>
      <c r="C296" s="6" t="s">
        <v>187</v>
      </c>
      <c r="D296" s="6" t="s">
        <v>12</v>
      </c>
      <c r="E296" s="19" t="s">
        <v>275</v>
      </c>
      <c r="F296" s="6">
        <v>800</v>
      </c>
      <c r="G296" s="6" t="s">
        <v>0</v>
      </c>
      <c r="H296" s="49"/>
      <c r="I296" s="63">
        <v>0</v>
      </c>
      <c r="J296" s="63"/>
      <c r="K296" s="63"/>
      <c r="L296" s="63"/>
      <c r="M296" s="63">
        <f t="shared" ref="M296:N297" si="166">M297</f>
        <v>0</v>
      </c>
      <c r="N296" s="63">
        <f t="shared" si="166"/>
        <v>0</v>
      </c>
      <c r="O296" s="110"/>
      <c r="P296" s="110"/>
    </row>
    <row r="297" spans="1:16" ht="68.25" hidden="1" customHeight="1">
      <c r="A297" s="5" t="s">
        <v>276</v>
      </c>
      <c r="B297" s="2">
        <v>802</v>
      </c>
      <c r="C297" s="6" t="s">
        <v>187</v>
      </c>
      <c r="D297" s="6" t="s">
        <v>12</v>
      </c>
      <c r="E297" s="19" t="s">
        <v>275</v>
      </c>
      <c r="F297" s="6">
        <v>810</v>
      </c>
      <c r="G297" s="6" t="s">
        <v>0</v>
      </c>
      <c r="H297" s="49"/>
      <c r="I297" s="65">
        <v>0</v>
      </c>
      <c r="J297" s="65"/>
      <c r="K297" s="65"/>
      <c r="L297" s="65"/>
      <c r="M297" s="65">
        <f t="shared" si="166"/>
        <v>0</v>
      </c>
      <c r="N297" s="65">
        <f t="shared" si="166"/>
        <v>0</v>
      </c>
      <c r="O297" s="110"/>
      <c r="P297" s="110"/>
    </row>
    <row r="298" spans="1:16" ht="72" hidden="1" customHeight="1">
      <c r="A298" s="7" t="s">
        <v>167</v>
      </c>
      <c r="B298" s="2">
        <v>802</v>
      </c>
      <c r="C298" s="13" t="s">
        <v>187</v>
      </c>
      <c r="D298" s="13" t="s">
        <v>12</v>
      </c>
      <c r="E298" s="29" t="s">
        <v>275</v>
      </c>
      <c r="F298" s="13">
        <v>810</v>
      </c>
      <c r="G298" s="7" t="s">
        <v>168</v>
      </c>
      <c r="H298" s="49"/>
      <c r="I298" s="65">
        <v>0</v>
      </c>
      <c r="J298" s="65"/>
      <c r="K298" s="65"/>
      <c r="L298" s="65"/>
      <c r="M298" s="65">
        <v>0</v>
      </c>
      <c r="N298" s="65">
        <v>0</v>
      </c>
      <c r="O298" s="110"/>
      <c r="P298" s="110"/>
    </row>
    <row r="299" spans="1:16" ht="28.9" customHeight="1">
      <c r="A299" s="10" t="s">
        <v>120</v>
      </c>
      <c r="B299" s="2">
        <v>802</v>
      </c>
      <c r="C299" s="6" t="s">
        <v>187</v>
      </c>
      <c r="D299" s="6" t="s">
        <v>12</v>
      </c>
      <c r="E299" s="19" t="s">
        <v>312</v>
      </c>
      <c r="F299" s="6" t="s">
        <v>0</v>
      </c>
      <c r="G299" s="6" t="s">
        <v>0</v>
      </c>
      <c r="H299" s="51" t="s">
        <v>0</v>
      </c>
      <c r="I299" s="63">
        <v>1100000</v>
      </c>
      <c r="J299" s="63">
        <f t="shared" ref="J299:P305" si="167">J300</f>
        <v>0</v>
      </c>
      <c r="K299" s="63">
        <f t="shared" si="167"/>
        <v>1000000</v>
      </c>
      <c r="L299" s="63">
        <f t="shared" si="167"/>
        <v>0</v>
      </c>
      <c r="M299" s="63">
        <f t="shared" si="167"/>
        <v>0</v>
      </c>
      <c r="N299" s="63">
        <f t="shared" si="167"/>
        <v>2100000</v>
      </c>
      <c r="O299" s="63">
        <f t="shared" si="167"/>
        <v>0</v>
      </c>
      <c r="P299" s="63">
        <f t="shared" si="167"/>
        <v>2100000</v>
      </c>
    </row>
    <row r="300" spans="1:16" ht="28.9" customHeight="1">
      <c r="A300" s="10" t="s">
        <v>121</v>
      </c>
      <c r="B300" s="2">
        <v>802</v>
      </c>
      <c r="C300" s="6" t="s">
        <v>187</v>
      </c>
      <c r="D300" s="6" t="s">
        <v>12</v>
      </c>
      <c r="E300" s="6" t="s">
        <v>313</v>
      </c>
      <c r="F300" s="6" t="s">
        <v>0</v>
      </c>
      <c r="G300" s="6" t="s">
        <v>0</v>
      </c>
      <c r="H300" s="51" t="s">
        <v>0</v>
      </c>
      <c r="I300" s="63">
        <v>1100000</v>
      </c>
      <c r="J300" s="63">
        <f t="shared" si="167"/>
        <v>0</v>
      </c>
      <c r="K300" s="63">
        <f t="shared" si="167"/>
        <v>1000000</v>
      </c>
      <c r="L300" s="63">
        <f t="shared" si="167"/>
        <v>0</v>
      </c>
      <c r="M300" s="63">
        <f t="shared" si="167"/>
        <v>0</v>
      </c>
      <c r="N300" s="63">
        <f t="shared" si="167"/>
        <v>2100000</v>
      </c>
      <c r="O300" s="63">
        <f t="shared" si="167"/>
        <v>0</v>
      </c>
      <c r="P300" s="63">
        <f t="shared" si="167"/>
        <v>2100000</v>
      </c>
    </row>
    <row r="301" spans="1:16" ht="72.599999999999994" customHeight="1">
      <c r="A301" s="11" t="s">
        <v>192</v>
      </c>
      <c r="B301" s="2">
        <v>802</v>
      </c>
      <c r="C301" s="12" t="s">
        <v>187</v>
      </c>
      <c r="D301" s="12" t="s">
        <v>12</v>
      </c>
      <c r="E301" s="79">
        <v>3120010020</v>
      </c>
      <c r="F301" s="12" t="s">
        <v>0</v>
      </c>
      <c r="G301" s="12" t="s">
        <v>0</v>
      </c>
      <c r="H301" s="52" t="s">
        <v>0</v>
      </c>
      <c r="I301" s="64">
        <v>1100000</v>
      </c>
      <c r="J301" s="64">
        <f t="shared" si="167"/>
        <v>0</v>
      </c>
      <c r="K301" s="64">
        <f t="shared" si="167"/>
        <v>1000000</v>
      </c>
      <c r="L301" s="64">
        <f t="shared" si="167"/>
        <v>0</v>
      </c>
      <c r="M301" s="64">
        <f t="shared" si="167"/>
        <v>0</v>
      </c>
      <c r="N301" s="64">
        <f>N302</f>
        <v>2100000</v>
      </c>
      <c r="O301" s="64">
        <f t="shared" si="167"/>
        <v>0</v>
      </c>
      <c r="P301" s="64">
        <f t="shared" si="167"/>
        <v>2100000</v>
      </c>
    </row>
    <row r="302" spans="1:16" ht="43.35" customHeight="1">
      <c r="A302" s="10" t="s">
        <v>35</v>
      </c>
      <c r="B302" s="2">
        <v>802</v>
      </c>
      <c r="C302" s="6" t="s">
        <v>187</v>
      </c>
      <c r="D302" s="6" t="s">
        <v>12</v>
      </c>
      <c r="E302" s="79">
        <v>3120010020</v>
      </c>
      <c r="F302" s="6" t="s">
        <v>36</v>
      </c>
      <c r="G302" s="6" t="s">
        <v>0</v>
      </c>
      <c r="H302" s="51" t="s">
        <v>0</v>
      </c>
      <c r="I302" s="63">
        <v>1100000</v>
      </c>
      <c r="J302" s="63">
        <f t="shared" si="167"/>
        <v>0</v>
      </c>
      <c r="K302" s="63">
        <f t="shared" si="167"/>
        <v>1000000</v>
      </c>
      <c r="L302" s="63">
        <f t="shared" si="167"/>
        <v>0</v>
      </c>
      <c r="M302" s="63">
        <f t="shared" si="167"/>
        <v>0</v>
      </c>
      <c r="N302" s="63">
        <f t="shared" si="167"/>
        <v>2100000</v>
      </c>
      <c r="O302" s="63">
        <f t="shared" si="167"/>
        <v>0</v>
      </c>
      <c r="P302" s="63">
        <f t="shared" si="167"/>
        <v>2100000</v>
      </c>
    </row>
    <row r="303" spans="1:16" ht="43.35" customHeight="1">
      <c r="A303" s="10" t="s">
        <v>37</v>
      </c>
      <c r="B303" s="2">
        <v>802</v>
      </c>
      <c r="C303" s="6" t="s">
        <v>187</v>
      </c>
      <c r="D303" s="6" t="s">
        <v>12</v>
      </c>
      <c r="E303" s="79">
        <v>3120010020</v>
      </c>
      <c r="F303" s="6" t="s">
        <v>38</v>
      </c>
      <c r="G303" s="6" t="s">
        <v>0</v>
      </c>
      <c r="H303" s="51" t="s">
        <v>0</v>
      </c>
      <c r="I303" s="63">
        <v>1100000</v>
      </c>
      <c r="J303" s="63">
        <f t="shared" si="167"/>
        <v>0</v>
      </c>
      <c r="K303" s="63">
        <f t="shared" si="167"/>
        <v>1000000</v>
      </c>
      <c r="L303" s="63">
        <f t="shared" si="167"/>
        <v>0</v>
      </c>
      <c r="M303" s="63">
        <f t="shared" si="167"/>
        <v>0</v>
      </c>
      <c r="N303" s="63">
        <f t="shared" si="167"/>
        <v>2100000</v>
      </c>
      <c r="O303" s="63">
        <f t="shared" si="167"/>
        <v>0</v>
      </c>
      <c r="P303" s="63">
        <f t="shared" si="167"/>
        <v>2100000</v>
      </c>
    </row>
    <row r="304" spans="1:16" ht="43.35" customHeight="1">
      <c r="A304" s="5" t="s">
        <v>39</v>
      </c>
      <c r="B304" s="2">
        <v>802</v>
      </c>
      <c r="C304" s="6" t="s">
        <v>187</v>
      </c>
      <c r="D304" s="6" t="s">
        <v>12</v>
      </c>
      <c r="E304" s="79">
        <v>3120010020</v>
      </c>
      <c r="F304" s="6" t="s">
        <v>40</v>
      </c>
      <c r="G304" s="6" t="s">
        <v>0</v>
      </c>
      <c r="H304" s="51" t="s">
        <v>0</v>
      </c>
      <c r="I304" s="63">
        <v>1100000</v>
      </c>
      <c r="J304" s="63">
        <f t="shared" si="167"/>
        <v>0</v>
      </c>
      <c r="K304" s="63">
        <f>K305+K307+K308</f>
        <v>1000000</v>
      </c>
      <c r="L304" s="63">
        <f t="shared" ref="L304:M304" si="168">L305+L307+L308</f>
        <v>0</v>
      </c>
      <c r="M304" s="63">
        <f t="shared" si="168"/>
        <v>0</v>
      </c>
      <c r="N304" s="63">
        <f>N305+N307+N308</f>
        <v>2100000</v>
      </c>
      <c r="O304" s="63">
        <f t="shared" ref="O304:P304" si="169">O305+O307+O308</f>
        <v>0</v>
      </c>
      <c r="P304" s="63">
        <f t="shared" si="169"/>
        <v>2100000</v>
      </c>
    </row>
    <row r="305" spans="1:16" ht="14.45" customHeight="1">
      <c r="A305" s="7" t="s">
        <v>72</v>
      </c>
      <c r="B305" s="2">
        <v>802</v>
      </c>
      <c r="C305" s="13" t="s">
        <v>187</v>
      </c>
      <c r="D305" s="13" t="s">
        <v>12</v>
      </c>
      <c r="E305" s="79">
        <v>3120010020</v>
      </c>
      <c r="F305" s="13" t="s">
        <v>40</v>
      </c>
      <c r="G305" s="7" t="s">
        <v>73</v>
      </c>
      <c r="H305" s="49" t="s">
        <v>0</v>
      </c>
      <c r="I305" s="65">
        <v>1000000</v>
      </c>
      <c r="J305" s="65">
        <f t="shared" si="167"/>
        <v>0</v>
      </c>
      <c r="K305" s="65">
        <f t="shared" si="167"/>
        <v>1000000</v>
      </c>
      <c r="L305" s="65">
        <f t="shared" si="167"/>
        <v>0</v>
      </c>
      <c r="M305" s="65">
        <f t="shared" si="167"/>
        <v>0</v>
      </c>
      <c r="N305" s="65">
        <f t="shared" si="167"/>
        <v>2000000</v>
      </c>
      <c r="O305" s="65">
        <f t="shared" si="167"/>
        <v>0</v>
      </c>
      <c r="P305" s="65">
        <f t="shared" si="167"/>
        <v>2000000</v>
      </c>
    </row>
    <row r="306" spans="1:16" ht="57" customHeight="1">
      <c r="A306" s="7" t="s">
        <v>172</v>
      </c>
      <c r="B306" s="2">
        <v>802</v>
      </c>
      <c r="C306" s="13" t="s">
        <v>187</v>
      </c>
      <c r="D306" s="13" t="s">
        <v>12</v>
      </c>
      <c r="E306" s="79">
        <v>3120010020</v>
      </c>
      <c r="F306" s="13" t="s">
        <v>40</v>
      </c>
      <c r="G306" s="13" t="s">
        <v>73</v>
      </c>
      <c r="H306" s="54" t="s">
        <v>173</v>
      </c>
      <c r="I306" s="65">
        <v>1000000</v>
      </c>
      <c r="J306" s="65"/>
      <c r="K306" s="65">
        <v>1000000</v>
      </c>
      <c r="L306" s="65"/>
      <c r="M306" s="65"/>
      <c r="N306" s="65">
        <f>I306+J306+K306+L306+M306</f>
        <v>2000000</v>
      </c>
      <c r="O306" s="110"/>
      <c r="P306" s="109">
        <f>N306</f>
        <v>2000000</v>
      </c>
    </row>
    <row r="307" spans="1:16" ht="57" customHeight="1">
      <c r="A307" s="34" t="s">
        <v>349</v>
      </c>
      <c r="B307" s="2">
        <v>802</v>
      </c>
      <c r="C307" s="13" t="s">
        <v>187</v>
      </c>
      <c r="D307" s="13" t="s">
        <v>12</v>
      </c>
      <c r="E307" s="79">
        <v>3120010020</v>
      </c>
      <c r="F307" s="13" t="s">
        <v>40</v>
      </c>
      <c r="G307" s="13">
        <v>310</v>
      </c>
      <c r="H307" s="54">
        <v>1116</v>
      </c>
      <c r="I307" s="65">
        <v>0</v>
      </c>
      <c r="J307" s="65"/>
      <c r="K307" s="65"/>
      <c r="L307" s="65"/>
      <c r="M307" s="65">
        <v>30000</v>
      </c>
      <c r="N307" s="65">
        <f>I307+J307+K307+L307+M307</f>
        <v>30000</v>
      </c>
      <c r="O307" s="110"/>
      <c r="P307" s="109">
        <f>N307</f>
        <v>30000</v>
      </c>
    </row>
    <row r="308" spans="1:16" ht="57" customHeight="1">
      <c r="A308" s="34" t="s">
        <v>362</v>
      </c>
      <c r="B308" s="2">
        <v>802</v>
      </c>
      <c r="C308" s="13" t="s">
        <v>187</v>
      </c>
      <c r="D308" s="13" t="s">
        <v>12</v>
      </c>
      <c r="E308" s="79">
        <v>3120010020</v>
      </c>
      <c r="F308" s="13" t="s">
        <v>40</v>
      </c>
      <c r="G308" s="13">
        <v>340</v>
      </c>
      <c r="H308" s="54">
        <v>1123</v>
      </c>
      <c r="I308" s="65">
        <v>100000</v>
      </c>
      <c r="J308" s="65"/>
      <c r="K308" s="65"/>
      <c r="L308" s="65"/>
      <c r="M308" s="65">
        <v>-30000</v>
      </c>
      <c r="N308" s="65">
        <f>I308+J308+K308+L308+M308</f>
        <v>70000</v>
      </c>
      <c r="O308" s="110"/>
      <c r="P308" s="109">
        <f>N308</f>
        <v>70000</v>
      </c>
    </row>
    <row r="309" spans="1:16" ht="14.45" customHeight="1">
      <c r="A309" s="10" t="s">
        <v>15</v>
      </c>
      <c r="B309" s="2">
        <v>802</v>
      </c>
      <c r="C309" s="6" t="s">
        <v>187</v>
      </c>
      <c r="D309" s="6" t="s">
        <v>12</v>
      </c>
      <c r="E309" s="6" t="s">
        <v>16</v>
      </c>
      <c r="F309" s="6" t="s">
        <v>0</v>
      </c>
      <c r="G309" s="6" t="s">
        <v>0</v>
      </c>
      <c r="H309" s="51" t="s">
        <v>0</v>
      </c>
      <c r="I309" s="63">
        <v>27205000</v>
      </c>
      <c r="J309" s="63">
        <f t="shared" ref="J309:P313" si="170">J310</f>
        <v>0</v>
      </c>
      <c r="K309" s="63">
        <f t="shared" si="170"/>
        <v>0</v>
      </c>
      <c r="L309" s="63">
        <f t="shared" si="170"/>
        <v>0</v>
      </c>
      <c r="M309" s="63">
        <f t="shared" si="170"/>
        <v>0</v>
      </c>
      <c r="N309" s="63">
        <f t="shared" si="170"/>
        <v>27205000</v>
      </c>
      <c r="O309" s="63">
        <f t="shared" si="170"/>
        <v>0</v>
      </c>
      <c r="P309" s="63">
        <f t="shared" si="170"/>
        <v>27205000</v>
      </c>
    </row>
    <row r="310" spans="1:16" ht="14.45" customHeight="1">
      <c r="A310" s="10" t="s">
        <v>123</v>
      </c>
      <c r="B310" s="2">
        <v>802</v>
      </c>
      <c r="C310" s="6" t="s">
        <v>187</v>
      </c>
      <c r="D310" s="6" t="s">
        <v>12</v>
      </c>
      <c r="E310" s="6" t="s">
        <v>124</v>
      </c>
      <c r="F310" s="6" t="s">
        <v>0</v>
      </c>
      <c r="G310" s="6" t="s">
        <v>0</v>
      </c>
      <c r="H310" s="51" t="s">
        <v>0</v>
      </c>
      <c r="I310" s="63">
        <v>27205000</v>
      </c>
      <c r="J310" s="63">
        <f t="shared" si="170"/>
        <v>0</v>
      </c>
      <c r="K310" s="63">
        <f t="shared" si="170"/>
        <v>0</v>
      </c>
      <c r="L310" s="63">
        <f t="shared" si="170"/>
        <v>0</v>
      </c>
      <c r="M310" s="63">
        <f t="shared" si="170"/>
        <v>0</v>
      </c>
      <c r="N310" s="63">
        <f t="shared" si="170"/>
        <v>27205000</v>
      </c>
      <c r="O310" s="63">
        <f t="shared" si="170"/>
        <v>0</v>
      </c>
      <c r="P310" s="63">
        <f t="shared" si="170"/>
        <v>27205000</v>
      </c>
    </row>
    <row r="311" spans="1:16" ht="43.35" customHeight="1">
      <c r="A311" s="11" t="s">
        <v>193</v>
      </c>
      <c r="B311" s="2">
        <v>802</v>
      </c>
      <c r="C311" s="12" t="s">
        <v>187</v>
      </c>
      <c r="D311" s="12" t="s">
        <v>12</v>
      </c>
      <c r="E311" s="12" t="s">
        <v>194</v>
      </c>
      <c r="F311" s="12" t="s">
        <v>0</v>
      </c>
      <c r="G311" s="12" t="s">
        <v>0</v>
      </c>
      <c r="H311" s="52" t="s">
        <v>0</v>
      </c>
      <c r="I311" s="64">
        <v>27205000</v>
      </c>
      <c r="J311" s="64">
        <f t="shared" si="170"/>
        <v>0</v>
      </c>
      <c r="K311" s="64">
        <f t="shared" si="170"/>
        <v>0</v>
      </c>
      <c r="L311" s="64">
        <f t="shared" si="170"/>
        <v>0</v>
      </c>
      <c r="M311" s="64">
        <f t="shared" si="170"/>
        <v>0</v>
      </c>
      <c r="N311" s="64">
        <f t="shared" si="170"/>
        <v>27205000</v>
      </c>
      <c r="O311" s="64">
        <f t="shared" si="170"/>
        <v>0</v>
      </c>
      <c r="P311" s="64">
        <f t="shared" si="170"/>
        <v>27205000</v>
      </c>
    </row>
    <row r="312" spans="1:16" ht="43.35" customHeight="1">
      <c r="A312" s="10" t="s">
        <v>165</v>
      </c>
      <c r="B312" s="2">
        <v>802</v>
      </c>
      <c r="C312" s="6" t="s">
        <v>187</v>
      </c>
      <c r="D312" s="6" t="s">
        <v>12</v>
      </c>
      <c r="E312" s="6" t="s">
        <v>194</v>
      </c>
      <c r="F312" s="6">
        <v>810</v>
      </c>
      <c r="G312" s="6" t="s">
        <v>0</v>
      </c>
      <c r="H312" s="51" t="s">
        <v>0</v>
      </c>
      <c r="I312" s="63">
        <v>27205000</v>
      </c>
      <c r="J312" s="63">
        <f t="shared" si="170"/>
        <v>0</v>
      </c>
      <c r="K312" s="63">
        <f t="shared" si="170"/>
        <v>0</v>
      </c>
      <c r="L312" s="63">
        <f t="shared" si="170"/>
        <v>0</v>
      </c>
      <c r="M312" s="63">
        <f t="shared" si="170"/>
        <v>0</v>
      </c>
      <c r="N312" s="63">
        <f t="shared" si="170"/>
        <v>27205000</v>
      </c>
      <c r="O312" s="63">
        <f t="shared" si="170"/>
        <v>0</v>
      </c>
      <c r="P312" s="63">
        <f t="shared" si="170"/>
        <v>27205000</v>
      </c>
    </row>
    <row r="313" spans="1:16" ht="57.6" customHeight="1">
      <c r="A313" s="5" t="s">
        <v>166</v>
      </c>
      <c r="B313" s="2">
        <v>802</v>
      </c>
      <c r="C313" s="6" t="s">
        <v>187</v>
      </c>
      <c r="D313" s="6" t="s">
        <v>12</v>
      </c>
      <c r="E313" s="6" t="s">
        <v>194</v>
      </c>
      <c r="F313" s="6">
        <v>810</v>
      </c>
      <c r="G313" s="6" t="s">
        <v>0</v>
      </c>
      <c r="H313" s="51" t="s">
        <v>0</v>
      </c>
      <c r="I313" s="63">
        <v>27205000</v>
      </c>
      <c r="J313" s="63">
        <f t="shared" si="170"/>
        <v>0</v>
      </c>
      <c r="K313" s="63">
        <f t="shared" si="170"/>
        <v>0</v>
      </c>
      <c r="L313" s="63">
        <f t="shared" si="170"/>
        <v>0</v>
      </c>
      <c r="M313" s="63">
        <f t="shared" si="170"/>
        <v>0</v>
      </c>
      <c r="N313" s="63">
        <f t="shared" si="170"/>
        <v>27205000</v>
      </c>
      <c r="O313" s="63">
        <f t="shared" si="170"/>
        <v>0</v>
      </c>
      <c r="P313" s="63">
        <f t="shared" si="170"/>
        <v>27205000</v>
      </c>
    </row>
    <row r="314" spans="1:16" ht="68.25" customHeight="1">
      <c r="A314" s="7" t="s">
        <v>167</v>
      </c>
      <c r="B314" s="2">
        <v>802</v>
      </c>
      <c r="C314" s="13" t="s">
        <v>187</v>
      </c>
      <c r="D314" s="13" t="s">
        <v>12</v>
      </c>
      <c r="E314" s="13" t="s">
        <v>194</v>
      </c>
      <c r="F314" s="13">
        <v>811</v>
      </c>
      <c r="G314" s="7" t="s">
        <v>168</v>
      </c>
      <c r="H314" s="49" t="s">
        <v>0</v>
      </c>
      <c r="I314" s="65">
        <v>27205000</v>
      </c>
      <c r="J314" s="65"/>
      <c r="K314" s="65"/>
      <c r="L314" s="65"/>
      <c r="M314" s="65"/>
      <c r="N314" s="65">
        <f>I314+J314+K314+L314+M314</f>
        <v>27205000</v>
      </c>
      <c r="O314" s="110"/>
      <c r="P314" s="109">
        <f>N314</f>
        <v>27205000</v>
      </c>
    </row>
    <row r="315" spans="1:16" ht="14.45" customHeight="1">
      <c r="A315" s="8" t="s">
        <v>195</v>
      </c>
      <c r="B315" s="2">
        <v>802</v>
      </c>
      <c r="C315" s="6" t="s">
        <v>187</v>
      </c>
      <c r="D315" s="6" t="s">
        <v>32</v>
      </c>
      <c r="E315" s="6" t="s">
        <v>0</v>
      </c>
      <c r="F315" s="6" t="s">
        <v>0</v>
      </c>
      <c r="G315" s="6" t="s">
        <v>0</v>
      </c>
      <c r="H315" s="51" t="s">
        <v>0</v>
      </c>
      <c r="I315" s="63">
        <v>42845871.140000001</v>
      </c>
      <c r="J315" s="63">
        <f>J316+J381</f>
        <v>0</v>
      </c>
      <c r="K315" s="63">
        <f>K316+K381</f>
        <v>11881982</v>
      </c>
      <c r="L315" s="63">
        <f>L316+L381</f>
        <v>0</v>
      </c>
      <c r="M315" s="63">
        <f>M316+M381</f>
        <v>-7179776</v>
      </c>
      <c r="N315" s="63">
        <f>N316+N381</f>
        <v>47548077.140000001</v>
      </c>
      <c r="O315" s="63">
        <f t="shared" ref="O315:P315" si="171">O316+O381</f>
        <v>-696424.71</v>
      </c>
      <c r="P315" s="63">
        <f t="shared" si="171"/>
        <v>46851652.43</v>
      </c>
    </row>
    <row r="316" spans="1:16" ht="43.35" customHeight="1">
      <c r="A316" s="10" t="s">
        <v>298</v>
      </c>
      <c r="B316" s="2">
        <v>802</v>
      </c>
      <c r="C316" s="6" t="s">
        <v>187</v>
      </c>
      <c r="D316" s="6" t="s">
        <v>32</v>
      </c>
      <c r="E316" s="6" t="s">
        <v>323</v>
      </c>
      <c r="F316" s="6" t="s">
        <v>0</v>
      </c>
      <c r="G316" s="6" t="s">
        <v>0</v>
      </c>
      <c r="H316" s="51" t="s">
        <v>0</v>
      </c>
      <c r="I316" s="63">
        <v>41353685.100000001</v>
      </c>
      <c r="J316" s="63">
        <f t="shared" ref="J316:M316" si="172">J317</f>
        <v>0</v>
      </c>
      <c r="K316" s="63">
        <f t="shared" si="172"/>
        <v>11881982</v>
      </c>
      <c r="L316" s="63">
        <f t="shared" si="172"/>
        <v>0</v>
      </c>
      <c r="M316" s="63">
        <f t="shared" si="172"/>
        <v>-7179776</v>
      </c>
      <c r="N316" s="63">
        <f>N317</f>
        <v>46055891.100000001</v>
      </c>
      <c r="O316" s="63">
        <f t="shared" ref="O316:P316" si="173">O317</f>
        <v>-696424.71</v>
      </c>
      <c r="P316" s="63">
        <f t="shared" si="173"/>
        <v>45359466.390000001</v>
      </c>
    </row>
    <row r="317" spans="1:16" ht="57.6" customHeight="1">
      <c r="A317" s="10" t="s">
        <v>196</v>
      </c>
      <c r="B317" s="2">
        <v>802</v>
      </c>
      <c r="C317" s="6" t="s">
        <v>187</v>
      </c>
      <c r="D317" s="6" t="s">
        <v>32</v>
      </c>
      <c r="E317" s="6" t="s">
        <v>324</v>
      </c>
      <c r="F317" s="6" t="s">
        <v>0</v>
      </c>
      <c r="G317" s="6" t="s">
        <v>0</v>
      </c>
      <c r="H317" s="51" t="s">
        <v>0</v>
      </c>
      <c r="I317" s="63">
        <v>41353685.100000001</v>
      </c>
      <c r="J317" s="63">
        <f>J318+J326+J332+J339+J347+J365+J372</f>
        <v>0</v>
      </c>
      <c r="K317" s="63">
        <f>K318+K326+K332+K339+K347+K365+K372+K380</f>
        <v>11881982</v>
      </c>
      <c r="L317" s="63">
        <f>L318+L326+L332+L339+L347+L365+L372+L380</f>
        <v>0</v>
      </c>
      <c r="M317" s="63">
        <f>M318+M326+M332+M339+M347+M365+M372+M380</f>
        <v>-7179776</v>
      </c>
      <c r="N317" s="63">
        <f>N318+N326+N332+N339+N347+N365+N372+N380</f>
        <v>46055891.100000001</v>
      </c>
      <c r="O317" s="63">
        <f>O318+O326+O332+O339+O347+O365+O372+O380</f>
        <v>-696424.71</v>
      </c>
      <c r="P317" s="63">
        <f t="shared" ref="P317" si="174">P318+P326+P332+P339+P347+P365+P372+P380</f>
        <v>45359466.390000001</v>
      </c>
    </row>
    <row r="318" spans="1:16" ht="28.9" customHeight="1">
      <c r="A318" s="11" t="s">
        <v>197</v>
      </c>
      <c r="B318" s="2">
        <v>802</v>
      </c>
      <c r="C318" s="12" t="s">
        <v>187</v>
      </c>
      <c r="D318" s="12" t="s">
        <v>32</v>
      </c>
      <c r="E318" s="79">
        <v>2320010010</v>
      </c>
      <c r="F318" s="12" t="s">
        <v>0</v>
      </c>
      <c r="G318" s="12" t="s">
        <v>0</v>
      </c>
      <c r="H318" s="52" t="s">
        <v>0</v>
      </c>
      <c r="I318" s="64">
        <v>3266886</v>
      </c>
      <c r="J318" s="64">
        <f t="shared" ref="J318:P320" si="175">J319</f>
        <v>0</v>
      </c>
      <c r="K318" s="64">
        <f t="shared" si="175"/>
        <v>0</v>
      </c>
      <c r="L318" s="64">
        <f t="shared" si="175"/>
        <v>0</v>
      </c>
      <c r="M318" s="64">
        <f t="shared" si="175"/>
        <v>0</v>
      </c>
      <c r="N318" s="64">
        <f t="shared" si="175"/>
        <v>3266886</v>
      </c>
      <c r="O318" s="64">
        <f t="shared" si="175"/>
        <v>-321424.71000000002</v>
      </c>
      <c r="P318" s="64">
        <f t="shared" si="175"/>
        <v>2945461.29</v>
      </c>
    </row>
    <row r="319" spans="1:16" ht="43.35" customHeight="1">
      <c r="A319" s="10" t="s">
        <v>35</v>
      </c>
      <c r="B319" s="2">
        <v>802</v>
      </c>
      <c r="C319" s="6" t="s">
        <v>187</v>
      </c>
      <c r="D319" s="6" t="s">
        <v>32</v>
      </c>
      <c r="E319" s="79">
        <v>2320010010</v>
      </c>
      <c r="F319" s="6" t="s">
        <v>36</v>
      </c>
      <c r="G319" s="6" t="s">
        <v>0</v>
      </c>
      <c r="H319" s="51" t="s">
        <v>0</v>
      </c>
      <c r="I319" s="63">
        <v>3266886</v>
      </c>
      <c r="J319" s="63">
        <f t="shared" si="175"/>
        <v>0</v>
      </c>
      <c r="K319" s="63">
        <f t="shared" si="175"/>
        <v>0</v>
      </c>
      <c r="L319" s="63">
        <f t="shared" si="175"/>
        <v>0</v>
      </c>
      <c r="M319" s="63">
        <f t="shared" si="175"/>
        <v>0</v>
      </c>
      <c r="N319" s="63">
        <f t="shared" si="175"/>
        <v>3266886</v>
      </c>
      <c r="O319" s="63">
        <f t="shared" si="175"/>
        <v>-321424.71000000002</v>
      </c>
      <c r="P319" s="63">
        <f t="shared" si="175"/>
        <v>2945461.29</v>
      </c>
    </row>
    <row r="320" spans="1:16" ht="43.35" customHeight="1">
      <c r="A320" s="10" t="s">
        <v>37</v>
      </c>
      <c r="B320" s="2">
        <v>802</v>
      </c>
      <c r="C320" s="6" t="s">
        <v>187</v>
      </c>
      <c r="D320" s="6" t="s">
        <v>32</v>
      </c>
      <c r="E320" s="79">
        <v>2320010010</v>
      </c>
      <c r="F320" s="6" t="s">
        <v>38</v>
      </c>
      <c r="G320" s="6" t="s">
        <v>0</v>
      </c>
      <c r="H320" s="51" t="s">
        <v>0</v>
      </c>
      <c r="I320" s="63">
        <v>3266886</v>
      </c>
      <c r="J320" s="63">
        <f t="shared" si="175"/>
        <v>0</v>
      </c>
      <c r="K320" s="63">
        <f t="shared" si="175"/>
        <v>0</v>
      </c>
      <c r="L320" s="63">
        <f t="shared" si="175"/>
        <v>0</v>
      </c>
      <c r="M320" s="63">
        <f t="shared" si="175"/>
        <v>0</v>
      </c>
      <c r="N320" s="63">
        <f t="shared" si="175"/>
        <v>3266886</v>
      </c>
      <c r="O320" s="63">
        <f t="shared" si="175"/>
        <v>-321424.71000000002</v>
      </c>
      <c r="P320" s="63">
        <f t="shared" si="175"/>
        <v>2945461.29</v>
      </c>
    </row>
    <row r="321" spans="1:16" ht="43.35" customHeight="1">
      <c r="A321" s="5" t="s">
        <v>39</v>
      </c>
      <c r="B321" s="2">
        <v>802</v>
      </c>
      <c r="C321" s="6" t="s">
        <v>187</v>
      </c>
      <c r="D321" s="6" t="s">
        <v>32</v>
      </c>
      <c r="E321" s="79">
        <v>2320010010</v>
      </c>
      <c r="F321" s="6" t="s">
        <v>40</v>
      </c>
      <c r="G321" s="6" t="s">
        <v>0</v>
      </c>
      <c r="H321" s="51" t="s">
        <v>0</v>
      </c>
      <c r="I321" s="63">
        <v>3266886</v>
      </c>
      <c r="J321" s="63">
        <f t="shared" ref="J321:M321" si="176">J322+J324</f>
        <v>0</v>
      </c>
      <c r="K321" s="63">
        <f t="shared" si="176"/>
        <v>0</v>
      </c>
      <c r="L321" s="63">
        <f t="shared" si="176"/>
        <v>0</v>
      </c>
      <c r="M321" s="63">
        <f t="shared" si="176"/>
        <v>0</v>
      </c>
      <c r="N321" s="63">
        <f>N322+N324</f>
        <v>3266886</v>
      </c>
      <c r="O321" s="63">
        <f t="shared" ref="O321:P321" si="177">O322+O324</f>
        <v>-321424.71000000002</v>
      </c>
      <c r="P321" s="63">
        <f t="shared" si="177"/>
        <v>2945461.29</v>
      </c>
    </row>
    <row r="322" spans="1:16" ht="14.45" customHeight="1">
      <c r="A322" s="7" t="s">
        <v>88</v>
      </c>
      <c r="B322" s="2">
        <v>802</v>
      </c>
      <c r="C322" s="13" t="s">
        <v>187</v>
      </c>
      <c r="D322" s="13" t="s">
        <v>32</v>
      </c>
      <c r="E322" s="79">
        <v>2320010010</v>
      </c>
      <c r="F322" s="13" t="s">
        <v>40</v>
      </c>
      <c r="G322" s="7" t="s">
        <v>89</v>
      </c>
      <c r="H322" s="49" t="s">
        <v>0</v>
      </c>
      <c r="I322" s="65">
        <v>1139526</v>
      </c>
      <c r="J322" s="65">
        <f t="shared" ref="J322:M322" si="178">J323</f>
        <v>0</v>
      </c>
      <c r="K322" s="65">
        <f t="shared" si="178"/>
        <v>0</v>
      </c>
      <c r="L322" s="65">
        <f t="shared" si="178"/>
        <v>0</v>
      </c>
      <c r="M322" s="65">
        <f t="shared" si="178"/>
        <v>0</v>
      </c>
      <c r="N322" s="65">
        <f>N323</f>
        <v>1139526</v>
      </c>
      <c r="O322" s="65">
        <f t="shared" ref="O322:P322" si="179">O323</f>
        <v>-321424.71000000002</v>
      </c>
      <c r="P322" s="65">
        <f t="shared" si="179"/>
        <v>818101.29</v>
      </c>
    </row>
    <row r="323" spans="1:16" ht="28.9" customHeight="1">
      <c r="A323" s="7" t="s">
        <v>92</v>
      </c>
      <c r="B323" s="2">
        <v>802</v>
      </c>
      <c r="C323" s="13" t="s">
        <v>187</v>
      </c>
      <c r="D323" s="13" t="s">
        <v>32</v>
      </c>
      <c r="E323" s="79">
        <v>2320010010</v>
      </c>
      <c r="F323" s="13" t="s">
        <v>40</v>
      </c>
      <c r="G323" s="7" t="s">
        <v>89</v>
      </c>
      <c r="H323" s="49" t="s">
        <v>93</v>
      </c>
      <c r="I323" s="65">
        <v>1139526</v>
      </c>
      <c r="J323" s="65"/>
      <c r="K323" s="65"/>
      <c r="L323" s="65"/>
      <c r="M323" s="65"/>
      <c r="N323" s="65">
        <f>I323+J323+K323+L323+M323</f>
        <v>1139526</v>
      </c>
      <c r="O323" s="110">
        <v>-321424.71000000002</v>
      </c>
      <c r="P323" s="109">
        <f>N323+O323</f>
        <v>818101.29</v>
      </c>
    </row>
    <row r="324" spans="1:16" ht="14.45" customHeight="1">
      <c r="A324" s="7" t="s">
        <v>72</v>
      </c>
      <c r="B324" s="2">
        <v>802</v>
      </c>
      <c r="C324" s="13" t="s">
        <v>187</v>
      </c>
      <c r="D324" s="13" t="s">
        <v>32</v>
      </c>
      <c r="E324" s="79">
        <v>2320010010</v>
      </c>
      <c r="F324" s="13" t="s">
        <v>40</v>
      </c>
      <c r="G324" s="7" t="s">
        <v>73</v>
      </c>
      <c r="H324" s="49" t="s">
        <v>0</v>
      </c>
      <c r="I324" s="65">
        <v>2127360</v>
      </c>
      <c r="J324" s="65">
        <f t="shared" ref="J324:P324" si="180">J325</f>
        <v>0</v>
      </c>
      <c r="K324" s="65">
        <f t="shared" si="180"/>
        <v>0</v>
      </c>
      <c r="L324" s="65">
        <f t="shared" si="180"/>
        <v>0</v>
      </c>
      <c r="M324" s="65">
        <f t="shared" si="180"/>
        <v>0</v>
      </c>
      <c r="N324" s="65">
        <f t="shared" si="180"/>
        <v>2127360</v>
      </c>
      <c r="O324" s="65">
        <f t="shared" si="180"/>
        <v>0</v>
      </c>
      <c r="P324" s="65">
        <f t="shared" si="180"/>
        <v>2127360</v>
      </c>
    </row>
    <row r="325" spans="1:16" ht="28.9" customHeight="1">
      <c r="A325" s="7" t="s">
        <v>74</v>
      </c>
      <c r="B325" s="2">
        <v>802</v>
      </c>
      <c r="C325" s="13" t="s">
        <v>187</v>
      </c>
      <c r="D325" s="13" t="s">
        <v>32</v>
      </c>
      <c r="E325" s="79">
        <v>2320010010</v>
      </c>
      <c r="F325" s="13" t="s">
        <v>40</v>
      </c>
      <c r="G325" s="7" t="s">
        <v>73</v>
      </c>
      <c r="H325" s="49" t="s">
        <v>75</v>
      </c>
      <c r="I325" s="65">
        <v>2127360</v>
      </c>
      <c r="J325" s="65"/>
      <c r="K325" s="65"/>
      <c r="L325" s="65"/>
      <c r="M325" s="65"/>
      <c r="N325" s="65">
        <f>I325+J325+K325+L325+M325</f>
        <v>2127360</v>
      </c>
      <c r="O325" s="110"/>
      <c r="P325" s="109">
        <f>N325</f>
        <v>2127360</v>
      </c>
    </row>
    <row r="326" spans="1:16" ht="28.9" customHeight="1">
      <c r="A326" s="11" t="s">
        <v>198</v>
      </c>
      <c r="B326" s="2">
        <v>802</v>
      </c>
      <c r="C326" s="12" t="s">
        <v>187</v>
      </c>
      <c r="D326" s="12" t="s">
        <v>32</v>
      </c>
      <c r="E326" s="79">
        <v>2320010030</v>
      </c>
      <c r="F326" s="12" t="s">
        <v>0</v>
      </c>
      <c r="G326" s="12" t="s">
        <v>0</v>
      </c>
      <c r="H326" s="52" t="s">
        <v>0</v>
      </c>
      <c r="I326" s="64">
        <v>28000</v>
      </c>
      <c r="J326" s="64">
        <f t="shared" ref="J326:P330" si="181">J327</f>
        <v>0</v>
      </c>
      <c r="K326" s="64">
        <f t="shared" si="181"/>
        <v>0</v>
      </c>
      <c r="L326" s="64">
        <f t="shared" si="181"/>
        <v>0</v>
      </c>
      <c r="M326" s="64">
        <f t="shared" si="181"/>
        <v>0</v>
      </c>
      <c r="N326" s="64">
        <f t="shared" si="181"/>
        <v>28000</v>
      </c>
      <c r="O326" s="64">
        <f t="shared" si="181"/>
        <v>0</v>
      </c>
      <c r="P326" s="64">
        <f t="shared" si="181"/>
        <v>28000</v>
      </c>
    </row>
    <row r="327" spans="1:16" ht="43.35" customHeight="1">
      <c r="A327" s="10" t="s">
        <v>35</v>
      </c>
      <c r="B327" s="2">
        <v>802</v>
      </c>
      <c r="C327" s="6" t="s">
        <v>187</v>
      </c>
      <c r="D327" s="6" t="s">
        <v>32</v>
      </c>
      <c r="E327" s="19">
        <v>2320010030</v>
      </c>
      <c r="F327" s="6" t="s">
        <v>36</v>
      </c>
      <c r="G327" s="6" t="s">
        <v>0</v>
      </c>
      <c r="H327" s="51" t="s">
        <v>0</v>
      </c>
      <c r="I327" s="63">
        <v>28000</v>
      </c>
      <c r="J327" s="63">
        <f t="shared" si="181"/>
        <v>0</v>
      </c>
      <c r="K327" s="63">
        <f t="shared" si="181"/>
        <v>0</v>
      </c>
      <c r="L327" s="63">
        <f t="shared" si="181"/>
        <v>0</v>
      </c>
      <c r="M327" s="63">
        <f t="shared" si="181"/>
        <v>0</v>
      </c>
      <c r="N327" s="63">
        <f t="shared" si="181"/>
        <v>28000</v>
      </c>
      <c r="O327" s="63">
        <f t="shared" si="181"/>
        <v>0</v>
      </c>
      <c r="P327" s="63">
        <f t="shared" si="181"/>
        <v>28000</v>
      </c>
    </row>
    <row r="328" spans="1:16" ht="43.35" customHeight="1">
      <c r="A328" s="10" t="s">
        <v>37</v>
      </c>
      <c r="B328" s="2">
        <v>802</v>
      </c>
      <c r="C328" s="6" t="s">
        <v>187</v>
      </c>
      <c r="D328" s="6" t="s">
        <v>32</v>
      </c>
      <c r="E328" s="19">
        <v>2320010030</v>
      </c>
      <c r="F328" s="6" t="s">
        <v>38</v>
      </c>
      <c r="G328" s="6" t="s">
        <v>0</v>
      </c>
      <c r="H328" s="51" t="s">
        <v>0</v>
      </c>
      <c r="I328" s="63">
        <v>28000</v>
      </c>
      <c r="J328" s="63">
        <f t="shared" si="181"/>
        <v>0</v>
      </c>
      <c r="K328" s="63">
        <f t="shared" si="181"/>
        <v>0</v>
      </c>
      <c r="L328" s="63">
        <f t="shared" si="181"/>
        <v>0</v>
      </c>
      <c r="M328" s="63">
        <f t="shared" si="181"/>
        <v>0</v>
      </c>
      <c r="N328" s="63">
        <f t="shared" si="181"/>
        <v>28000</v>
      </c>
      <c r="O328" s="63">
        <f t="shared" si="181"/>
        <v>0</v>
      </c>
      <c r="P328" s="63">
        <f t="shared" si="181"/>
        <v>28000</v>
      </c>
    </row>
    <row r="329" spans="1:16" ht="43.35" customHeight="1">
      <c r="A329" s="5" t="s">
        <v>39</v>
      </c>
      <c r="B329" s="2">
        <v>802</v>
      </c>
      <c r="C329" s="6" t="s">
        <v>187</v>
      </c>
      <c r="D329" s="6" t="s">
        <v>32</v>
      </c>
      <c r="E329" s="19">
        <v>2320010030</v>
      </c>
      <c r="F329" s="6" t="s">
        <v>40</v>
      </c>
      <c r="G329" s="6" t="s">
        <v>0</v>
      </c>
      <c r="H329" s="51" t="s">
        <v>0</v>
      </c>
      <c r="I329" s="63">
        <v>28000</v>
      </c>
      <c r="J329" s="63">
        <f t="shared" si="181"/>
        <v>0</v>
      </c>
      <c r="K329" s="63">
        <f t="shared" si="181"/>
        <v>0</v>
      </c>
      <c r="L329" s="63">
        <f t="shared" si="181"/>
        <v>0</v>
      </c>
      <c r="M329" s="63">
        <f t="shared" si="181"/>
        <v>0</v>
      </c>
      <c r="N329" s="63">
        <f t="shared" si="181"/>
        <v>28000</v>
      </c>
      <c r="O329" s="63">
        <f t="shared" si="181"/>
        <v>0</v>
      </c>
      <c r="P329" s="63">
        <f t="shared" si="181"/>
        <v>28000</v>
      </c>
    </row>
    <row r="330" spans="1:16" ht="14.45" customHeight="1">
      <c r="A330" s="7" t="s">
        <v>72</v>
      </c>
      <c r="B330" s="2">
        <v>802</v>
      </c>
      <c r="C330" s="13" t="s">
        <v>187</v>
      </c>
      <c r="D330" s="13" t="s">
        <v>32</v>
      </c>
      <c r="E330" s="80">
        <v>2320010030</v>
      </c>
      <c r="F330" s="13" t="s">
        <v>40</v>
      </c>
      <c r="G330" s="7" t="s">
        <v>73</v>
      </c>
      <c r="H330" s="49" t="s">
        <v>0</v>
      </c>
      <c r="I330" s="65">
        <v>28000</v>
      </c>
      <c r="J330" s="65">
        <f t="shared" si="181"/>
        <v>0</v>
      </c>
      <c r="K330" s="65">
        <f t="shared" si="181"/>
        <v>0</v>
      </c>
      <c r="L330" s="65">
        <f t="shared" si="181"/>
        <v>0</v>
      </c>
      <c r="M330" s="65">
        <f t="shared" si="181"/>
        <v>0</v>
      </c>
      <c r="N330" s="65">
        <f t="shared" si="181"/>
        <v>28000</v>
      </c>
      <c r="O330" s="65">
        <f t="shared" si="181"/>
        <v>0</v>
      </c>
      <c r="P330" s="65">
        <f t="shared" si="181"/>
        <v>28000</v>
      </c>
    </row>
    <row r="331" spans="1:16" ht="28.9" customHeight="1">
      <c r="A331" s="7" t="s">
        <v>74</v>
      </c>
      <c r="B331" s="2">
        <v>802</v>
      </c>
      <c r="C331" s="13" t="s">
        <v>187</v>
      </c>
      <c r="D331" s="13" t="s">
        <v>32</v>
      </c>
      <c r="E331" s="80">
        <v>2320010030</v>
      </c>
      <c r="F331" s="13" t="s">
        <v>40</v>
      </c>
      <c r="G331" s="7" t="s">
        <v>73</v>
      </c>
      <c r="H331" s="49">
        <v>1111</v>
      </c>
      <c r="I331" s="65">
        <v>28000</v>
      </c>
      <c r="J331" s="65"/>
      <c r="K331" s="65"/>
      <c r="L331" s="65"/>
      <c r="M331" s="65"/>
      <c r="N331" s="65">
        <f>I331+J331+K331+L331+M331</f>
        <v>28000</v>
      </c>
      <c r="O331" s="110"/>
      <c r="P331" s="109">
        <f>N331</f>
        <v>28000</v>
      </c>
    </row>
    <row r="332" spans="1:16" ht="14.45" customHeight="1">
      <c r="A332" s="11" t="s">
        <v>199</v>
      </c>
      <c r="B332" s="2">
        <v>802</v>
      </c>
      <c r="C332" s="12" t="s">
        <v>187</v>
      </c>
      <c r="D332" s="12" t="s">
        <v>32</v>
      </c>
      <c r="E332" s="79">
        <v>2320010040</v>
      </c>
      <c r="F332" s="12" t="s">
        <v>0</v>
      </c>
      <c r="G332" s="12" t="s">
        <v>0</v>
      </c>
      <c r="H332" s="52" t="s">
        <v>0</v>
      </c>
      <c r="I332" s="64">
        <v>9800390.0999999996</v>
      </c>
      <c r="J332" s="64">
        <f t="shared" ref="J332:P335" si="182">J333</f>
        <v>0</v>
      </c>
      <c r="K332" s="64">
        <f t="shared" si="182"/>
        <v>0</v>
      </c>
      <c r="L332" s="64">
        <f t="shared" si="182"/>
        <v>0</v>
      </c>
      <c r="M332" s="64">
        <f t="shared" si="182"/>
        <v>0</v>
      </c>
      <c r="N332" s="64">
        <f t="shared" si="182"/>
        <v>9800390.0999999996</v>
      </c>
      <c r="O332" s="64">
        <f t="shared" si="182"/>
        <v>0</v>
      </c>
      <c r="P332" s="64">
        <f t="shared" si="182"/>
        <v>9800390.0999999996</v>
      </c>
    </row>
    <row r="333" spans="1:16" ht="43.35" customHeight="1">
      <c r="A333" s="10" t="s">
        <v>35</v>
      </c>
      <c r="B333" s="2">
        <v>802</v>
      </c>
      <c r="C333" s="6" t="s">
        <v>187</v>
      </c>
      <c r="D333" s="6" t="s">
        <v>32</v>
      </c>
      <c r="E333" s="19">
        <v>2320010040</v>
      </c>
      <c r="F333" s="6" t="s">
        <v>36</v>
      </c>
      <c r="G333" s="6" t="s">
        <v>0</v>
      </c>
      <c r="H333" s="51" t="s">
        <v>0</v>
      </c>
      <c r="I333" s="63">
        <v>9800390.0999999996</v>
      </c>
      <c r="J333" s="63">
        <f t="shared" si="182"/>
        <v>0</v>
      </c>
      <c r="K333" s="63">
        <f t="shared" si="182"/>
        <v>0</v>
      </c>
      <c r="L333" s="63">
        <f t="shared" si="182"/>
        <v>0</v>
      </c>
      <c r="M333" s="63">
        <f t="shared" si="182"/>
        <v>0</v>
      </c>
      <c r="N333" s="63">
        <f t="shared" si="182"/>
        <v>9800390.0999999996</v>
      </c>
      <c r="O333" s="63">
        <f t="shared" si="182"/>
        <v>0</v>
      </c>
      <c r="P333" s="63">
        <f t="shared" si="182"/>
        <v>9800390.0999999996</v>
      </c>
    </row>
    <row r="334" spans="1:16" ht="43.35" customHeight="1">
      <c r="A334" s="10" t="s">
        <v>37</v>
      </c>
      <c r="B334" s="2">
        <v>802</v>
      </c>
      <c r="C334" s="6" t="s">
        <v>187</v>
      </c>
      <c r="D334" s="6" t="s">
        <v>32</v>
      </c>
      <c r="E334" s="19">
        <v>2320010040</v>
      </c>
      <c r="F334" s="6" t="s">
        <v>38</v>
      </c>
      <c r="G334" s="6" t="s">
        <v>0</v>
      </c>
      <c r="H334" s="51" t="s">
        <v>0</v>
      </c>
      <c r="I334" s="63">
        <v>9800390.0999999996</v>
      </c>
      <c r="J334" s="63">
        <f t="shared" si="182"/>
        <v>0</v>
      </c>
      <c r="K334" s="63">
        <f t="shared" si="182"/>
        <v>0</v>
      </c>
      <c r="L334" s="63">
        <f t="shared" si="182"/>
        <v>0</v>
      </c>
      <c r="M334" s="63">
        <f t="shared" si="182"/>
        <v>0</v>
      </c>
      <c r="N334" s="63">
        <f t="shared" si="182"/>
        <v>9800390.0999999996</v>
      </c>
      <c r="O334" s="63">
        <f t="shared" si="182"/>
        <v>0</v>
      </c>
      <c r="P334" s="63">
        <f t="shared" si="182"/>
        <v>9800390.0999999996</v>
      </c>
    </row>
    <row r="335" spans="1:16" ht="43.35" customHeight="1">
      <c r="A335" s="5" t="s">
        <v>39</v>
      </c>
      <c r="B335" s="2">
        <v>802</v>
      </c>
      <c r="C335" s="6" t="s">
        <v>187</v>
      </c>
      <c r="D335" s="6" t="s">
        <v>32</v>
      </c>
      <c r="E335" s="19">
        <v>2320010040</v>
      </c>
      <c r="F335" s="6" t="s">
        <v>40</v>
      </c>
      <c r="G335" s="6" t="s">
        <v>0</v>
      </c>
      <c r="H335" s="51" t="s">
        <v>0</v>
      </c>
      <c r="I335" s="63">
        <v>9800390.0999999996</v>
      </c>
      <c r="J335" s="63">
        <f t="shared" si="182"/>
        <v>0</v>
      </c>
      <c r="K335" s="63">
        <f t="shared" si="182"/>
        <v>0</v>
      </c>
      <c r="L335" s="63">
        <f t="shared" si="182"/>
        <v>0</v>
      </c>
      <c r="M335" s="63">
        <f t="shared" si="182"/>
        <v>0</v>
      </c>
      <c r="N335" s="63">
        <f t="shared" si="182"/>
        <v>9800390.0999999996</v>
      </c>
      <c r="O335" s="63">
        <f t="shared" si="182"/>
        <v>0</v>
      </c>
      <c r="P335" s="63">
        <f t="shared" si="182"/>
        <v>9800390.0999999996</v>
      </c>
    </row>
    <row r="336" spans="1:16" ht="14.45" customHeight="1">
      <c r="A336" s="7" t="s">
        <v>72</v>
      </c>
      <c r="B336" s="2">
        <v>802</v>
      </c>
      <c r="C336" s="13" t="s">
        <v>187</v>
      </c>
      <c r="D336" s="13" t="s">
        <v>32</v>
      </c>
      <c r="E336" s="80">
        <v>2320010040</v>
      </c>
      <c r="F336" s="13" t="s">
        <v>40</v>
      </c>
      <c r="G336" s="7" t="s">
        <v>73</v>
      </c>
      <c r="H336" s="49" t="s">
        <v>0</v>
      </c>
      <c r="I336" s="65">
        <v>9800390.0999999996</v>
      </c>
      <c r="J336" s="65">
        <f>J338+J337</f>
        <v>0</v>
      </c>
      <c r="K336" s="65">
        <f t="shared" ref="K336:M336" si="183">K338+K337</f>
        <v>0</v>
      </c>
      <c r="L336" s="65">
        <f t="shared" si="183"/>
        <v>0</v>
      </c>
      <c r="M336" s="65">
        <f t="shared" si="183"/>
        <v>0</v>
      </c>
      <c r="N336" s="65">
        <f>N338+N337</f>
        <v>9800390.0999999996</v>
      </c>
      <c r="O336" s="65">
        <f t="shared" ref="O336:P336" si="184">O338+O337</f>
        <v>0</v>
      </c>
      <c r="P336" s="65">
        <f t="shared" si="184"/>
        <v>9800390.0999999996</v>
      </c>
    </row>
    <row r="337" spans="1:16" ht="14.45" customHeight="1">
      <c r="A337" s="7" t="s">
        <v>74</v>
      </c>
      <c r="B337" s="2">
        <v>802</v>
      </c>
      <c r="C337" s="13" t="s">
        <v>187</v>
      </c>
      <c r="D337" s="13" t="s">
        <v>32</v>
      </c>
      <c r="E337" s="80">
        <v>2320010040</v>
      </c>
      <c r="F337" s="13" t="s">
        <v>40</v>
      </c>
      <c r="G337" s="7" t="s">
        <v>73</v>
      </c>
      <c r="H337" s="54">
        <v>1111</v>
      </c>
      <c r="I337" s="65">
        <v>556395.72</v>
      </c>
      <c r="J337" s="65"/>
      <c r="K337" s="65"/>
      <c r="L337" s="65"/>
      <c r="M337" s="65"/>
      <c r="N337" s="65">
        <f>I337+J337+K337+L337+M337</f>
        <v>556395.72</v>
      </c>
      <c r="O337" s="110"/>
      <c r="P337" s="109">
        <f>N337</f>
        <v>556395.72</v>
      </c>
    </row>
    <row r="338" spans="1:16" ht="28.9" customHeight="1">
      <c r="A338" s="7" t="s">
        <v>74</v>
      </c>
      <c r="B338" s="2">
        <v>802</v>
      </c>
      <c r="C338" s="13" t="s">
        <v>187</v>
      </c>
      <c r="D338" s="13" t="s">
        <v>32</v>
      </c>
      <c r="E338" s="80">
        <v>2320010040</v>
      </c>
      <c r="F338" s="13" t="s">
        <v>40</v>
      </c>
      <c r="G338" s="7" t="s">
        <v>73</v>
      </c>
      <c r="H338" s="54" t="s">
        <v>75</v>
      </c>
      <c r="I338" s="65">
        <v>9243994.379999999</v>
      </c>
      <c r="J338" s="65"/>
      <c r="K338" s="65"/>
      <c r="L338" s="65"/>
      <c r="M338" s="65"/>
      <c r="N338" s="65">
        <f>I338+J338+K338+L338+M338</f>
        <v>9243994.379999999</v>
      </c>
      <c r="O338" s="110"/>
      <c r="P338" s="109">
        <f>N338</f>
        <v>9243994.379999999</v>
      </c>
    </row>
    <row r="339" spans="1:16" ht="43.35" customHeight="1">
      <c r="A339" s="11" t="s">
        <v>200</v>
      </c>
      <c r="B339" s="2">
        <v>802</v>
      </c>
      <c r="C339" s="12" t="s">
        <v>187</v>
      </c>
      <c r="D339" s="12" t="s">
        <v>32</v>
      </c>
      <c r="E339" s="79">
        <v>2320010060</v>
      </c>
      <c r="F339" s="12" t="s">
        <v>0</v>
      </c>
      <c r="G339" s="12" t="s">
        <v>0</v>
      </c>
      <c r="H339" s="52" t="s">
        <v>0</v>
      </c>
      <c r="I339" s="64">
        <v>1999300</v>
      </c>
      <c r="J339" s="64">
        <f t="shared" ref="J339:P343" si="185">J340</f>
        <v>0</v>
      </c>
      <c r="K339" s="64">
        <f t="shared" si="185"/>
        <v>202206</v>
      </c>
      <c r="L339" s="64">
        <f t="shared" si="185"/>
        <v>0</v>
      </c>
      <c r="M339" s="64">
        <f t="shared" si="185"/>
        <v>0</v>
      </c>
      <c r="N339" s="64">
        <f t="shared" si="185"/>
        <v>2201506</v>
      </c>
      <c r="O339" s="64">
        <f t="shared" si="185"/>
        <v>0</v>
      </c>
      <c r="P339" s="64">
        <f t="shared" si="185"/>
        <v>2201506</v>
      </c>
    </row>
    <row r="340" spans="1:16" ht="43.35" customHeight="1">
      <c r="A340" s="10" t="s">
        <v>35</v>
      </c>
      <c r="B340" s="2">
        <v>802</v>
      </c>
      <c r="C340" s="6" t="s">
        <v>187</v>
      </c>
      <c r="D340" s="6" t="s">
        <v>32</v>
      </c>
      <c r="E340" s="19">
        <v>2320010060</v>
      </c>
      <c r="F340" s="6" t="s">
        <v>36</v>
      </c>
      <c r="G340" s="6" t="s">
        <v>0</v>
      </c>
      <c r="H340" s="51" t="s">
        <v>0</v>
      </c>
      <c r="I340" s="63">
        <v>1999300</v>
      </c>
      <c r="J340" s="63">
        <f t="shared" si="185"/>
        <v>0</v>
      </c>
      <c r="K340" s="63">
        <f t="shared" si="185"/>
        <v>202206</v>
      </c>
      <c r="L340" s="63">
        <f t="shared" si="185"/>
        <v>0</v>
      </c>
      <c r="M340" s="63">
        <f t="shared" si="185"/>
        <v>0</v>
      </c>
      <c r="N340" s="63">
        <f t="shared" si="185"/>
        <v>2201506</v>
      </c>
      <c r="O340" s="63">
        <f t="shared" si="185"/>
        <v>0</v>
      </c>
      <c r="P340" s="63">
        <f t="shared" si="185"/>
        <v>2201506</v>
      </c>
    </row>
    <row r="341" spans="1:16" ht="43.35" customHeight="1">
      <c r="A341" s="10" t="s">
        <v>37</v>
      </c>
      <c r="B341" s="2">
        <v>802</v>
      </c>
      <c r="C341" s="6" t="s">
        <v>187</v>
      </c>
      <c r="D341" s="6" t="s">
        <v>32</v>
      </c>
      <c r="E341" s="19">
        <v>2320010060</v>
      </c>
      <c r="F341" s="6" t="s">
        <v>38</v>
      </c>
      <c r="G341" s="6" t="s">
        <v>0</v>
      </c>
      <c r="H341" s="51" t="s">
        <v>0</v>
      </c>
      <c r="I341" s="63">
        <v>1999300</v>
      </c>
      <c r="J341" s="63">
        <f t="shared" si="185"/>
        <v>0</v>
      </c>
      <c r="K341" s="63">
        <f t="shared" si="185"/>
        <v>202206</v>
      </c>
      <c r="L341" s="63">
        <f t="shared" si="185"/>
        <v>0</v>
      </c>
      <c r="M341" s="63">
        <f t="shared" si="185"/>
        <v>0</v>
      </c>
      <c r="N341" s="63">
        <f t="shared" si="185"/>
        <v>2201506</v>
      </c>
      <c r="O341" s="63">
        <f t="shared" si="185"/>
        <v>0</v>
      </c>
      <c r="P341" s="63">
        <f t="shared" si="185"/>
        <v>2201506</v>
      </c>
    </row>
    <row r="342" spans="1:16" ht="43.35" customHeight="1">
      <c r="A342" s="5" t="s">
        <v>39</v>
      </c>
      <c r="B342" s="2">
        <v>802</v>
      </c>
      <c r="C342" s="6" t="s">
        <v>187</v>
      </c>
      <c r="D342" s="6" t="s">
        <v>32</v>
      </c>
      <c r="E342" s="19">
        <v>2320010060</v>
      </c>
      <c r="F342" s="6" t="s">
        <v>40</v>
      </c>
      <c r="G342" s="6" t="s">
        <v>0</v>
      </c>
      <c r="H342" s="51" t="s">
        <v>0</v>
      </c>
      <c r="I342" s="63">
        <v>1999300</v>
      </c>
      <c r="J342" s="63">
        <f>J343+J345</f>
        <v>0</v>
      </c>
      <c r="K342" s="63">
        <f t="shared" ref="K342:M342" si="186">K343+K345</f>
        <v>202206</v>
      </c>
      <c r="L342" s="63">
        <f t="shared" si="186"/>
        <v>0</v>
      </c>
      <c r="M342" s="63">
        <f t="shared" si="186"/>
        <v>0</v>
      </c>
      <c r="N342" s="63">
        <f>N343+N345</f>
        <v>2201506</v>
      </c>
      <c r="O342" s="63">
        <f t="shared" ref="O342:P342" si="187">O343+O345</f>
        <v>0</v>
      </c>
      <c r="P342" s="63">
        <f t="shared" si="187"/>
        <v>2201506</v>
      </c>
    </row>
    <row r="343" spans="1:16" ht="14.45" customHeight="1">
      <c r="A343" s="7" t="s">
        <v>72</v>
      </c>
      <c r="B343" s="2">
        <v>802</v>
      </c>
      <c r="C343" s="13" t="s">
        <v>187</v>
      </c>
      <c r="D343" s="13" t="s">
        <v>32</v>
      </c>
      <c r="E343" s="80">
        <v>2320010060</v>
      </c>
      <c r="F343" s="13" t="s">
        <v>40</v>
      </c>
      <c r="G343" s="7" t="s">
        <v>73</v>
      </c>
      <c r="H343" s="49" t="s">
        <v>0</v>
      </c>
      <c r="I343" s="65">
        <v>1796300</v>
      </c>
      <c r="J343" s="65">
        <f t="shared" si="185"/>
        <v>0</v>
      </c>
      <c r="K343" s="65">
        <f t="shared" si="185"/>
        <v>0</v>
      </c>
      <c r="L343" s="65">
        <f t="shared" si="185"/>
        <v>0</v>
      </c>
      <c r="M343" s="65">
        <f t="shared" si="185"/>
        <v>0</v>
      </c>
      <c r="N343" s="65">
        <f t="shared" si="185"/>
        <v>1796300</v>
      </c>
      <c r="O343" s="65">
        <f t="shared" si="185"/>
        <v>0</v>
      </c>
      <c r="P343" s="65">
        <f t="shared" si="185"/>
        <v>1796300</v>
      </c>
    </row>
    <row r="344" spans="1:16" ht="43.5" customHeight="1">
      <c r="A344" s="34" t="s">
        <v>283</v>
      </c>
      <c r="B344" s="2">
        <v>802</v>
      </c>
      <c r="C344" s="13" t="s">
        <v>187</v>
      </c>
      <c r="D344" s="13" t="s">
        <v>32</v>
      </c>
      <c r="E344" s="80">
        <v>2320010060</v>
      </c>
      <c r="F344" s="13" t="s">
        <v>40</v>
      </c>
      <c r="G344" s="7" t="s">
        <v>73</v>
      </c>
      <c r="H344" s="49">
        <v>1111</v>
      </c>
      <c r="I344" s="65">
        <v>1796300</v>
      </c>
      <c r="J344" s="65"/>
      <c r="K344" s="65"/>
      <c r="L344" s="65"/>
      <c r="M344" s="65"/>
      <c r="N344" s="65">
        <f>I344+J344+K344+L344+M344</f>
        <v>1796300</v>
      </c>
      <c r="O344" s="110"/>
      <c r="P344" s="109">
        <f>N344</f>
        <v>1796300</v>
      </c>
    </row>
    <row r="345" spans="1:16" ht="43.5" customHeight="1">
      <c r="A345" s="34" t="s">
        <v>54</v>
      </c>
      <c r="B345" s="2">
        <v>802</v>
      </c>
      <c r="C345" s="13" t="s">
        <v>187</v>
      </c>
      <c r="D345" s="13" t="s">
        <v>32</v>
      </c>
      <c r="E345" s="80">
        <v>2320010060</v>
      </c>
      <c r="F345" s="13" t="s">
        <v>40</v>
      </c>
      <c r="G345" s="7">
        <v>226</v>
      </c>
      <c r="H345" s="49" t="s">
        <v>0</v>
      </c>
      <c r="I345" s="65">
        <v>203000</v>
      </c>
      <c r="J345" s="65">
        <f>J346</f>
        <v>0</v>
      </c>
      <c r="K345" s="65">
        <f t="shared" ref="K345:P345" si="188">K346</f>
        <v>202206</v>
      </c>
      <c r="L345" s="65">
        <f t="shared" si="188"/>
        <v>0</v>
      </c>
      <c r="M345" s="65">
        <f t="shared" si="188"/>
        <v>0</v>
      </c>
      <c r="N345" s="65">
        <f t="shared" si="188"/>
        <v>405206</v>
      </c>
      <c r="O345" s="65">
        <f t="shared" si="188"/>
        <v>0</v>
      </c>
      <c r="P345" s="65">
        <f t="shared" si="188"/>
        <v>405206</v>
      </c>
    </row>
    <row r="346" spans="1:16" ht="43.5" customHeight="1">
      <c r="A346" s="34" t="s">
        <v>358</v>
      </c>
      <c r="B346" s="2">
        <v>802</v>
      </c>
      <c r="C346" s="13" t="s">
        <v>187</v>
      </c>
      <c r="D346" s="13" t="s">
        <v>32</v>
      </c>
      <c r="E346" s="80">
        <v>2320010060</v>
      </c>
      <c r="F346" s="13" t="s">
        <v>40</v>
      </c>
      <c r="G346" s="7">
        <v>226</v>
      </c>
      <c r="H346" s="49">
        <v>1140</v>
      </c>
      <c r="I346" s="65">
        <v>203000</v>
      </c>
      <c r="J346" s="65"/>
      <c r="K346" s="65">
        <v>202206</v>
      </c>
      <c r="L346" s="65"/>
      <c r="M346" s="65"/>
      <c r="N346" s="65">
        <f>I346+J346+K346+L346+M346</f>
        <v>405206</v>
      </c>
      <c r="O346" s="110"/>
      <c r="P346" s="109">
        <f>N346</f>
        <v>405206</v>
      </c>
    </row>
    <row r="347" spans="1:16" ht="28.9" customHeight="1">
      <c r="A347" s="11" t="s">
        <v>201</v>
      </c>
      <c r="B347" s="2">
        <v>802</v>
      </c>
      <c r="C347" s="12" t="s">
        <v>187</v>
      </c>
      <c r="D347" s="12" t="s">
        <v>32</v>
      </c>
      <c r="E347" s="79">
        <v>2320010090</v>
      </c>
      <c r="F347" s="12" t="s">
        <v>0</v>
      </c>
      <c r="G347" s="12" t="s">
        <v>0</v>
      </c>
      <c r="H347" s="52" t="s">
        <v>0</v>
      </c>
      <c r="I347" s="64">
        <v>21759109</v>
      </c>
      <c r="J347" s="64">
        <f t="shared" ref="J347:M347" si="189">J348+J362</f>
        <v>0</v>
      </c>
      <c r="K347" s="64">
        <f t="shared" si="189"/>
        <v>7179776</v>
      </c>
      <c r="L347" s="64">
        <f t="shared" si="189"/>
        <v>0</v>
      </c>
      <c r="M347" s="64">
        <f t="shared" si="189"/>
        <v>-7179776</v>
      </c>
      <c r="N347" s="64">
        <f>N348+N362</f>
        <v>21759109</v>
      </c>
      <c r="O347" s="64">
        <f>O348+O362</f>
        <v>-375000</v>
      </c>
      <c r="P347" s="64">
        <f t="shared" ref="P347" si="190">P348+P362</f>
        <v>21384109</v>
      </c>
    </row>
    <row r="348" spans="1:16" ht="43.35" customHeight="1">
      <c r="A348" s="10" t="s">
        <v>35</v>
      </c>
      <c r="B348" s="2">
        <v>802</v>
      </c>
      <c r="C348" s="6" t="s">
        <v>187</v>
      </c>
      <c r="D348" s="6" t="s">
        <v>32</v>
      </c>
      <c r="E348" s="19">
        <v>2320010090</v>
      </c>
      <c r="F348" s="6" t="s">
        <v>36</v>
      </c>
      <c r="G348" s="6" t="s">
        <v>0</v>
      </c>
      <c r="H348" s="51" t="s">
        <v>0</v>
      </c>
      <c r="I348" s="63">
        <v>16347456</v>
      </c>
      <c r="J348" s="63">
        <f t="shared" ref="J348:P349" si="191">J349</f>
        <v>0</v>
      </c>
      <c r="K348" s="63">
        <f t="shared" si="191"/>
        <v>7179776</v>
      </c>
      <c r="L348" s="63">
        <f t="shared" si="191"/>
        <v>0</v>
      </c>
      <c r="M348" s="63">
        <f t="shared" si="191"/>
        <v>-7179776</v>
      </c>
      <c r="N348" s="63">
        <f>N349</f>
        <v>16347456</v>
      </c>
      <c r="O348" s="63">
        <f t="shared" ref="O348:P348" si="192">O349</f>
        <v>-1875000</v>
      </c>
      <c r="P348" s="63">
        <f t="shared" si="192"/>
        <v>14472456</v>
      </c>
    </row>
    <row r="349" spans="1:16" ht="43.35" customHeight="1">
      <c r="A349" s="10" t="s">
        <v>37</v>
      </c>
      <c r="B349" s="2">
        <v>802</v>
      </c>
      <c r="C349" s="6" t="s">
        <v>187</v>
      </c>
      <c r="D349" s="6" t="s">
        <v>32</v>
      </c>
      <c r="E349" s="19">
        <v>2320010090</v>
      </c>
      <c r="F349" s="6" t="s">
        <v>38</v>
      </c>
      <c r="G349" s="6" t="s">
        <v>0</v>
      </c>
      <c r="H349" s="51" t="s">
        <v>0</v>
      </c>
      <c r="I349" s="63">
        <v>16347456</v>
      </c>
      <c r="J349" s="63">
        <f t="shared" si="191"/>
        <v>0</v>
      </c>
      <c r="K349" s="63">
        <f t="shared" si="191"/>
        <v>7179776</v>
      </c>
      <c r="L349" s="63">
        <f t="shared" si="191"/>
        <v>0</v>
      </c>
      <c r="M349" s="63">
        <f t="shared" si="191"/>
        <v>-7179776</v>
      </c>
      <c r="N349" s="63">
        <f t="shared" si="191"/>
        <v>16347456</v>
      </c>
      <c r="O349" s="63">
        <f t="shared" si="191"/>
        <v>-1875000</v>
      </c>
      <c r="P349" s="63">
        <f t="shared" si="191"/>
        <v>14472456</v>
      </c>
    </row>
    <row r="350" spans="1:16" ht="43.35" customHeight="1">
      <c r="A350" s="5" t="s">
        <v>39</v>
      </c>
      <c r="B350" s="2">
        <v>802</v>
      </c>
      <c r="C350" s="6" t="s">
        <v>187</v>
      </c>
      <c r="D350" s="6" t="s">
        <v>32</v>
      </c>
      <c r="E350" s="19">
        <v>2320010090</v>
      </c>
      <c r="F350" s="6" t="s">
        <v>40</v>
      </c>
      <c r="G350" s="6" t="s">
        <v>0</v>
      </c>
      <c r="H350" s="51" t="s">
        <v>0</v>
      </c>
      <c r="I350" s="63">
        <v>16347456</v>
      </c>
      <c r="J350" s="63">
        <f>J351+J353+J358+J356</f>
        <v>0</v>
      </c>
      <c r="K350" s="63">
        <f>K351+K353+K358+K356</f>
        <v>7179776</v>
      </c>
      <c r="L350" s="63">
        <f t="shared" ref="L350:M350" si="193">L351+L353+L358+L356</f>
        <v>0</v>
      </c>
      <c r="M350" s="63">
        <f t="shared" si="193"/>
        <v>-7179776</v>
      </c>
      <c r="N350" s="63">
        <f>N351+N353+N358+N356</f>
        <v>16347456</v>
      </c>
      <c r="O350" s="63">
        <f>O351+O353+O358+O356</f>
        <v>-1875000</v>
      </c>
      <c r="P350" s="63">
        <f t="shared" ref="P350" si="194">P351+P353+P358+P356</f>
        <v>14472456</v>
      </c>
    </row>
    <row r="351" spans="1:16" ht="14.45" customHeight="1">
      <c r="A351" s="7" t="s">
        <v>72</v>
      </c>
      <c r="B351" s="2">
        <v>802</v>
      </c>
      <c r="C351" s="13" t="s">
        <v>187</v>
      </c>
      <c r="D351" s="13" t="s">
        <v>32</v>
      </c>
      <c r="E351" s="80">
        <v>2320010090</v>
      </c>
      <c r="F351" s="13" t="s">
        <v>40</v>
      </c>
      <c r="G351" s="7" t="s">
        <v>73</v>
      </c>
      <c r="H351" s="49" t="s">
        <v>0</v>
      </c>
      <c r="I351" s="65">
        <v>12258896</v>
      </c>
      <c r="J351" s="65">
        <f t="shared" ref="J351:M351" si="195">J352</f>
        <v>0</v>
      </c>
      <c r="K351" s="65">
        <f t="shared" si="195"/>
        <v>7179776</v>
      </c>
      <c r="L351" s="65">
        <f t="shared" si="195"/>
        <v>0</v>
      </c>
      <c r="M351" s="65">
        <f t="shared" si="195"/>
        <v>-7379776</v>
      </c>
      <c r="N351" s="65">
        <f>N352</f>
        <v>12058896</v>
      </c>
      <c r="O351" s="65">
        <f t="shared" ref="O351:P351" si="196">O352</f>
        <v>-1790000</v>
      </c>
      <c r="P351" s="65">
        <f t="shared" si="196"/>
        <v>10268896</v>
      </c>
    </row>
    <row r="352" spans="1:16" ht="87" customHeight="1">
      <c r="A352" s="34" t="s">
        <v>268</v>
      </c>
      <c r="B352" s="2">
        <v>802</v>
      </c>
      <c r="C352" s="13" t="s">
        <v>187</v>
      </c>
      <c r="D352" s="13" t="s">
        <v>32</v>
      </c>
      <c r="E352" s="80">
        <v>2320010090</v>
      </c>
      <c r="F352" s="13" t="s">
        <v>40</v>
      </c>
      <c r="G352" s="7" t="s">
        <v>73</v>
      </c>
      <c r="H352" s="49">
        <v>1105</v>
      </c>
      <c r="I352" s="65">
        <v>12258896</v>
      </c>
      <c r="J352" s="65"/>
      <c r="K352" s="65">
        <f>7179776</f>
        <v>7179776</v>
      </c>
      <c r="L352" s="65"/>
      <c r="M352" s="65">
        <f>-7179776+(-200000)</f>
        <v>-7379776</v>
      </c>
      <c r="N352" s="65">
        <f>I352+J352+K352+L352+M352</f>
        <v>12058896</v>
      </c>
      <c r="O352" s="110">
        <v>-1790000</v>
      </c>
      <c r="P352" s="109">
        <f>N352+O352</f>
        <v>10268896</v>
      </c>
    </row>
    <row r="353" spans="1:16" ht="28.9" customHeight="1">
      <c r="A353" s="7" t="s">
        <v>54</v>
      </c>
      <c r="B353" s="2">
        <v>802</v>
      </c>
      <c r="C353" s="13" t="s">
        <v>187</v>
      </c>
      <c r="D353" s="13" t="s">
        <v>32</v>
      </c>
      <c r="E353" s="80">
        <v>2320010090</v>
      </c>
      <c r="F353" s="13" t="s">
        <v>40</v>
      </c>
      <c r="G353" s="7">
        <v>226</v>
      </c>
      <c r="H353" s="49"/>
      <c r="I353" s="65">
        <v>3660000</v>
      </c>
      <c r="J353" s="65">
        <f t="shared" ref="J353" si="197">J355</f>
        <v>0</v>
      </c>
      <c r="K353" s="65">
        <f>K355+K354</f>
        <v>0</v>
      </c>
      <c r="L353" s="65">
        <f t="shared" ref="L353:M353" si="198">L355+L354</f>
        <v>0</v>
      </c>
      <c r="M353" s="65">
        <f t="shared" si="198"/>
        <v>-1140000</v>
      </c>
      <c r="N353" s="65">
        <f>N355+N354</f>
        <v>2520000</v>
      </c>
      <c r="O353" s="65">
        <f>O355+O354</f>
        <v>0</v>
      </c>
      <c r="P353" s="65">
        <f t="shared" ref="P353" si="199">P355+P354</f>
        <v>2520000</v>
      </c>
    </row>
    <row r="354" spans="1:16" ht="28.9" customHeight="1">
      <c r="A354" s="7" t="s">
        <v>104</v>
      </c>
      <c r="B354" s="2">
        <v>802</v>
      </c>
      <c r="C354" s="13" t="s">
        <v>187</v>
      </c>
      <c r="D354" s="13" t="s">
        <v>32</v>
      </c>
      <c r="E354" s="80">
        <v>2320010090</v>
      </c>
      <c r="F354" s="13" t="s">
        <v>40</v>
      </c>
      <c r="G354" s="7">
        <v>226</v>
      </c>
      <c r="H354" s="49">
        <v>1130</v>
      </c>
      <c r="I354" s="65">
        <v>0</v>
      </c>
      <c r="J354" s="65"/>
      <c r="K354" s="65"/>
      <c r="L354" s="65"/>
      <c r="M354" s="65">
        <v>158000</v>
      </c>
      <c r="N354" s="65">
        <f>I354+J354+K354+L354+M354</f>
        <v>158000</v>
      </c>
      <c r="O354" s="110"/>
      <c r="P354" s="109">
        <f>N354</f>
        <v>158000</v>
      </c>
    </row>
    <row r="355" spans="1:16" ht="28.9" customHeight="1">
      <c r="A355" s="7" t="s">
        <v>104</v>
      </c>
      <c r="B355" s="2">
        <v>802</v>
      </c>
      <c r="C355" s="13" t="s">
        <v>187</v>
      </c>
      <c r="D355" s="13" t="s">
        <v>32</v>
      </c>
      <c r="E355" s="80">
        <v>2320010090</v>
      </c>
      <c r="F355" s="13" t="s">
        <v>40</v>
      </c>
      <c r="G355" s="7">
        <v>226</v>
      </c>
      <c r="H355" s="49">
        <v>1140</v>
      </c>
      <c r="I355" s="65">
        <v>3660000</v>
      </c>
      <c r="J355" s="65">
        <v>0</v>
      </c>
      <c r="K355" s="65"/>
      <c r="L355" s="65"/>
      <c r="M355" s="65">
        <f>-158000+(-1140000)</f>
        <v>-1298000</v>
      </c>
      <c r="N355" s="65">
        <f>I355+J355+K355+L355+M355</f>
        <v>2362000</v>
      </c>
      <c r="O355" s="110"/>
      <c r="P355" s="109">
        <f>N355</f>
        <v>2362000</v>
      </c>
    </row>
    <row r="356" spans="1:16" ht="28.9" customHeight="1">
      <c r="A356" s="34" t="s">
        <v>356</v>
      </c>
      <c r="B356" s="2">
        <v>802</v>
      </c>
      <c r="C356" s="13" t="s">
        <v>187</v>
      </c>
      <c r="D356" s="13" t="s">
        <v>32</v>
      </c>
      <c r="E356" s="80">
        <v>2320010090</v>
      </c>
      <c r="F356" s="13" t="s">
        <v>40</v>
      </c>
      <c r="G356" s="7">
        <v>310</v>
      </c>
      <c r="H356" s="49"/>
      <c r="I356" s="65">
        <v>100000</v>
      </c>
      <c r="J356" s="65">
        <f>J357</f>
        <v>0</v>
      </c>
      <c r="K356" s="65">
        <f t="shared" ref="K356:P356" si="200">K357</f>
        <v>0</v>
      </c>
      <c r="L356" s="65">
        <f t="shared" si="200"/>
        <v>0</v>
      </c>
      <c r="M356" s="65">
        <f t="shared" si="200"/>
        <v>800000</v>
      </c>
      <c r="N356" s="65">
        <f t="shared" si="200"/>
        <v>900000</v>
      </c>
      <c r="O356" s="65">
        <f t="shared" si="200"/>
        <v>-185000</v>
      </c>
      <c r="P356" s="65">
        <f t="shared" si="200"/>
        <v>715000</v>
      </c>
    </row>
    <row r="357" spans="1:16" ht="28.9" customHeight="1">
      <c r="A357" s="34" t="s">
        <v>269</v>
      </c>
      <c r="B357" s="2">
        <v>802</v>
      </c>
      <c r="C357" s="13" t="s">
        <v>187</v>
      </c>
      <c r="D357" s="13" t="s">
        <v>32</v>
      </c>
      <c r="E357" s="80">
        <v>2320010090</v>
      </c>
      <c r="F357" s="13" t="s">
        <v>40</v>
      </c>
      <c r="G357" s="7">
        <v>310</v>
      </c>
      <c r="H357" s="49">
        <v>1116</v>
      </c>
      <c r="I357" s="65">
        <v>100000</v>
      </c>
      <c r="J357" s="65"/>
      <c r="K357" s="65"/>
      <c r="L357" s="65"/>
      <c r="M357" s="65">
        <f>600000+200000</f>
        <v>800000</v>
      </c>
      <c r="N357" s="65">
        <f>I357+J357+K357+L357+M357</f>
        <v>900000</v>
      </c>
      <c r="O357" s="113">
        <v>-185000</v>
      </c>
      <c r="P357" s="116">
        <f>N357+O357</f>
        <v>715000</v>
      </c>
    </row>
    <row r="358" spans="1:16" ht="28.9" customHeight="1">
      <c r="A358" s="7" t="s">
        <v>45</v>
      </c>
      <c r="B358" s="2">
        <v>802</v>
      </c>
      <c r="C358" s="13" t="s">
        <v>187</v>
      </c>
      <c r="D358" s="13" t="s">
        <v>32</v>
      </c>
      <c r="E358" s="80">
        <v>2320010090</v>
      </c>
      <c r="F358" s="13" t="s">
        <v>40</v>
      </c>
      <c r="G358" s="7">
        <v>340</v>
      </c>
      <c r="H358" s="49"/>
      <c r="I358" s="65">
        <v>328560</v>
      </c>
      <c r="J358" s="65">
        <f>J361+J359</f>
        <v>0</v>
      </c>
      <c r="K358" s="65">
        <f t="shared" ref="K358:M358" si="201">K361+K359</f>
        <v>0</v>
      </c>
      <c r="L358" s="65">
        <f t="shared" si="201"/>
        <v>0</v>
      </c>
      <c r="M358" s="65">
        <f t="shared" si="201"/>
        <v>540000</v>
      </c>
      <c r="N358" s="65">
        <f>N361+N359</f>
        <v>868560</v>
      </c>
      <c r="O358" s="65">
        <f t="shared" ref="O358:P358" si="202">O361+O359</f>
        <v>100000</v>
      </c>
      <c r="P358" s="65">
        <f t="shared" si="202"/>
        <v>968560</v>
      </c>
    </row>
    <row r="359" spans="1:16" ht="28.9" customHeight="1">
      <c r="A359" s="34" t="s">
        <v>360</v>
      </c>
      <c r="B359" s="2">
        <v>802</v>
      </c>
      <c r="C359" s="13" t="s">
        <v>187</v>
      </c>
      <c r="D359" s="13" t="s">
        <v>32</v>
      </c>
      <c r="E359" s="80">
        <v>2320010090</v>
      </c>
      <c r="F359" s="13" t="s">
        <v>40</v>
      </c>
      <c r="G359" s="7">
        <v>340</v>
      </c>
      <c r="H359" s="49">
        <v>1112</v>
      </c>
      <c r="I359" s="65">
        <v>88560</v>
      </c>
      <c r="J359" s="65"/>
      <c r="K359" s="65"/>
      <c r="L359" s="65"/>
      <c r="M359" s="65"/>
      <c r="N359" s="65">
        <f>I359+J359+K359+L359+M359</f>
        <v>88560</v>
      </c>
      <c r="O359" s="110"/>
      <c r="P359" s="109">
        <f>N359</f>
        <v>88560</v>
      </c>
    </row>
    <row r="360" spans="1:16" ht="28.9" customHeight="1">
      <c r="A360" s="34"/>
      <c r="B360" s="2">
        <v>803</v>
      </c>
      <c r="C360" s="13" t="s">
        <v>187</v>
      </c>
      <c r="D360" s="13" t="s">
        <v>32</v>
      </c>
      <c r="E360" s="80">
        <v>2320010091</v>
      </c>
      <c r="F360" s="13" t="s">
        <v>382</v>
      </c>
      <c r="G360" s="7">
        <v>340</v>
      </c>
      <c r="H360" s="49">
        <v>1116</v>
      </c>
      <c r="I360" s="65"/>
      <c r="J360" s="65"/>
      <c r="K360" s="65"/>
      <c r="L360" s="65"/>
      <c r="M360" s="65"/>
      <c r="N360" s="65"/>
      <c r="O360" s="113">
        <v>185000</v>
      </c>
      <c r="P360" s="116">
        <f>O360</f>
        <v>185000</v>
      </c>
    </row>
    <row r="361" spans="1:16" ht="51.75" customHeight="1">
      <c r="A361" s="34" t="s">
        <v>355</v>
      </c>
      <c r="B361" s="2">
        <v>802</v>
      </c>
      <c r="C361" s="13" t="s">
        <v>187</v>
      </c>
      <c r="D361" s="13" t="s">
        <v>32</v>
      </c>
      <c r="E361" s="80">
        <v>2320010090</v>
      </c>
      <c r="F361" s="13" t="s">
        <v>40</v>
      </c>
      <c r="G361" s="7">
        <v>340</v>
      </c>
      <c r="H361" s="49">
        <v>1123</v>
      </c>
      <c r="I361" s="65">
        <v>240000</v>
      </c>
      <c r="J361" s="65"/>
      <c r="K361" s="65"/>
      <c r="L361" s="65"/>
      <c r="M361" s="65">
        <v>540000</v>
      </c>
      <c r="N361" s="65">
        <f>I361+J361+K361+L361+M361</f>
        <v>780000</v>
      </c>
      <c r="O361" s="113">
        <v>100000</v>
      </c>
      <c r="P361" s="116">
        <f>N361+O361</f>
        <v>880000</v>
      </c>
    </row>
    <row r="362" spans="1:16" ht="43.35" customHeight="1">
      <c r="A362" s="10" t="s">
        <v>165</v>
      </c>
      <c r="B362" s="2">
        <v>802</v>
      </c>
      <c r="C362" s="6" t="s">
        <v>187</v>
      </c>
      <c r="D362" s="6" t="s">
        <v>32</v>
      </c>
      <c r="E362" s="19">
        <v>2320010090</v>
      </c>
      <c r="F362" s="6">
        <v>800</v>
      </c>
      <c r="G362" s="6" t="s">
        <v>0</v>
      </c>
      <c r="H362" s="51" t="s">
        <v>0</v>
      </c>
      <c r="I362" s="63">
        <v>5411653</v>
      </c>
      <c r="J362" s="63">
        <f t="shared" ref="J362:P362" si="203">J363</f>
        <v>0</v>
      </c>
      <c r="K362" s="63">
        <f t="shared" si="203"/>
        <v>0</v>
      </c>
      <c r="L362" s="63">
        <f t="shared" si="203"/>
        <v>0</v>
      </c>
      <c r="M362" s="63">
        <f t="shared" si="203"/>
        <v>0</v>
      </c>
      <c r="N362" s="63">
        <f t="shared" si="203"/>
        <v>5411653</v>
      </c>
      <c r="O362" s="63">
        <f t="shared" si="203"/>
        <v>1500000</v>
      </c>
      <c r="P362" s="63">
        <f t="shared" si="203"/>
        <v>6911653</v>
      </c>
    </row>
    <row r="363" spans="1:16" ht="57.6" customHeight="1">
      <c r="A363" s="5" t="s">
        <v>166</v>
      </c>
      <c r="B363" s="2">
        <v>802</v>
      </c>
      <c r="C363" s="6" t="s">
        <v>187</v>
      </c>
      <c r="D363" s="6" t="s">
        <v>32</v>
      </c>
      <c r="E363" s="19">
        <v>2320010090</v>
      </c>
      <c r="F363" s="6">
        <v>810</v>
      </c>
      <c r="G363" s="6" t="s">
        <v>0</v>
      </c>
      <c r="H363" s="51" t="s">
        <v>0</v>
      </c>
      <c r="I363" s="63">
        <v>5411653</v>
      </c>
      <c r="J363" s="63">
        <f>J364+J371</f>
        <v>0</v>
      </c>
      <c r="K363" s="63">
        <f t="shared" ref="K363:M363" si="204">K364+K371</f>
        <v>0</v>
      </c>
      <c r="L363" s="63">
        <f t="shared" si="204"/>
        <v>0</v>
      </c>
      <c r="M363" s="63">
        <f t="shared" si="204"/>
        <v>0</v>
      </c>
      <c r="N363" s="63">
        <f>N364+N371</f>
        <v>5411653</v>
      </c>
      <c r="O363" s="63">
        <f t="shared" ref="O363:P363" si="205">O364+O371</f>
        <v>1500000</v>
      </c>
      <c r="P363" s="63">
        <f t="shared" si="205"/>
        <v>6911653</v>
      </c>
    </row>
    <row r="364" spans="1:16" ht="48" customHeight="1">
      <c r="A364" s="7" t="s">
        <v>167</v>
      </c>
      <c r="B364" s="2">
        <v>802</v>
      </c>
      <c r="C364" s="13" t="s">
        <v>187</v>
      </c>
      <c r="D364" s="13" t="s">
        <v>32</v>
      </c>
      <c r="E364" s="80">
        <v>2320010090</v>
      </c>
      <c r="F364" s="13">
        <v>812</v>
      </c>
      <c r="G364" s="13" t="s">
        <v>168</v>
      </c>
      <c r="H364" s="54" t="s">
        <v>0</v>
      </c>
      <c r="I364" s="65">
        <v>1000000</v>
      </c>
      <c r="J364" s="65"/>
      <c r="K364" s="65"/>
      <c r="L364" s="65"/>
      <c r="M364" s="65"/>
      <c r="N364" s="65">
        <f>I364+J364+K364+L364+M364</f>
        <v>1000000</v>
      </c>
      <c r="O364" s="113">
        <v>1500000</v>
      </c>
      <c r="P364" s="116">
        <f>N364+O364</f>
        <v>2500000</v>
      </c>
    </row>
    <row r="365" spans="1:16" ht="72.599999999999994" hidden="1" customHeight="1">
      <c r="A365" s="11" t="s">
        <v>202</v>
      </c>
      <c r="B365" s="2">
        <v>802</v>
      </c>
      <c r="C365" s="12" t="s">
        <v>187</v>
      </c>
      <c r="D365" s="12" t="s">
        <v>32</v>
      </c>
      <c r="E365" s="79" t="s">
        <v>203</v>
      </c>
      <c r="F365" s="12" t="s">
        <v>0</v>
      </c>
      <c r="G365" s="12" t="s">
        <v>0</v>
      </c>
      <c r="H365" s="52" t="s">
        <v>0</v>
      </c>
      <c r="I365" s="64">
        <v>0</v>
      </c>
      <c r="J365" s="64"/>
      <c r="K365" s="64"/>
      <c r="L365" s="64"/>
      <c r="M365" s="64">
        <f t="shared" ref="M365:M369" si="206">M366</f>
        <v>0</v>
      </c>
      <c r="N365" s="65">
        <f t="shared" ref="N365:N370" si="207">I365+J365+K365+L365+M365</f>
        <v>0</v>
      </c>
      <c r="O365" s="110"/>
      <c r="P365" s="110"/>
    </row>
    <row r="366" spans="1:16" ht="43.35" hidden="1" customHeight="1">
      <c r="A366" s="10" t="s">
        <v>35</v>
      </c>
      <c r="B366" s="2">
        <v>802</v>
      </c>
      <c r="C366" s="6" t="s">
        <v>187</v>
      </c>
      <c r="D366" s="6" t="s">
        <v>32</v>
      </c>
      <c r="E366" s="19" t="s">
        <v>203</v>
      </c>
      <c r="F366" s="6" t="s">
        <v>36</v>
      </c>
      <c r="G366" s="6" t="s">
        <v>0</v>
      </c>
      <c r="H366" s="51" t="s">
        <v>0</v>
      </c>
      <c r="I366" s="63">
        <v>0</v>
      </c>
      <c r="J366" s="63"/>
      <c r="K366" s="63"/>
      <c r="L366" s="63"/>
      <c r="M366" s="63">
        <f t="shared" si="206"/>
        <v>0</v>
      </c>
      <c r="N366" s="65">
        <f t="shared" si="207"/>
        <v>0</v>
      </c>
      <c r="O366" s="110"/>
      <c r="P366" s="110"/>
    </row>
    <row r="367" spans="1:16" ht="43.35" hidden="1" customHeight="1">
      <c r="A367" s="10" t="s">
        <v>37</v>
      </c>
      <c r="B367" s="2">
        <v>802</v>
      </c>
      <c r="C367" s="6" t="s">
        <v>187</v>
      </c>
      <c r="D367" s="6" t="s">
        <v>32</v>
      </c>
      <c r="E367" s="19" t="s">
        <v>203</v>
      </c>
      <c r="F367" s="6" t="s">
        <v>38</v>
      </c>
      <c r="G367" s="6" t="s">
        <v>0</v>
      </c>
      <c r="H367" s="51" t="s">
        <v>0</v>
      </c>
      <c r="I367" s="63">
        <v>0</v>
      </c>
      <c r="J367" s="63"/>
      <c r="K367" s="63"/>
      <c r="L367" s="63"/>
      <c r="M367" s="63">
        <f t="shared" si="206"/>
        <v>0</v>
      </c>
      <c r="N367" s="65">
        <f t="shared" si="207"/>
        <v>0</v>
      </c>
      <c r="O367" s="110"/>
      <c r="P367" s="110"/>
    </row>
    <row r="368" spans="1:16" ht="43.35" hidden="1" customHeight="1">
      <c r="A368" s="5" t="s">
        <v>39</v>
      </c>
      <c r="B368" s="2">
        <v>802</v>
      </c>
      <c r="C368" s="6" t="s">
        <v>187</v>
      </c>
      <c r="D368" s="6" t="s">
        <v>32</v>
      </c>
      <c r="E368" s="19" t="s">
        <v>203</v>
      </c>
      <c r="F368" s="6" t="s">
        <v>40</v>
      </c>
      <c r="G368" s="6" t="s">
        <v>0</v>
      </c>
      <c r="H368" s="51" t="s">
        <v>0</v>
      </c>
      <c r="I368" s="63">
        <v>0</v>
      </c>
      <c r="J368" s="63"/>
      <c r="K368" s="63"/>
      <c r="L368" s="63"/>
      <c r="M368" s="63">
        <f t="shared" si="206"/>
        <v>0</v>
      </c>
      <c r="N368" s="65">
        <f t="shared" si="207"/>
        <v>0</v>
      </c>
      <c r="O368" s="110"/>
      <c r="P368" s="110"/>
    </row>
    <row r="369" spans="1:16" ht="14.45" hidden="1" customHeight="1">
      <c r="A369" s="7" t="s">
        <v>72</v>
      </c>
      <c r="B369" s="2">
        <v>802</v>
      </c>
      <c r="C369" s="13" t="s">
        <v>187</v>
      </c>
      <c r="D369" s="13" t="s">
        <v>32</v>
      </c>
      <c r="E369" s="80" t="s">
        <v>203</v>
      </c>
      <c r="F369" s="13" t="s">
        <v>40</v>
      </c>
      <c r="G369" s="13" t="s">
        <v>73</v>
      </c>
      <c r="H369" s="54" t="s">
        <v>0</v>
      </c>
      <c r="I369" s="65">
        <v>0</v>
      </c>
      <c r="J369" s="65"/>
      <c r="K369" s="65"/>
      <c r="L369" s="65"/>
      <c r="M369" s="65">
        <f t="shared" si="206"/>
        <v>0</v>
      </c>
      <c r="N369" s="65">
        <f t="shared" si="207"/>
        <v>0</v>
      </c>
      <c r="O369" s="110"/>
      <c r="P369" s="110"/>
    </row>
    <row r="370" spans="1:16" ht="28.9" hidden="1" customHeight="1">
      <c r="A370" s="7" t="s">
        <v>172</v>
      </c>
      <c r="B370" s="2">
        <v>802</v>
      </c>
      <c r="C370" s="13" t="s">
        <v>187</v>
      </c>
      <c r="D370" s="13" t="s">
        <v>32</v>
      </c>
      <c r="E370" s="80" t="s">
        <v>203</v>
      </c>
      <c r="F370" s="13" t="s">
        <v>40</v>
      </c>
      <c r="G370" s="13" t="s">
        <v>73</v>
      </c>
      <c r="H370" s="54" t="s">
        <v>173</v>
      </c>
      <c r="I370" s="65">
        <v>0</v>
      </c>
      <c r="J370" s="65"/>
      <c r="K370" s="65"/>
      <c r="L370" s="65"/>
      <c r="M370" s="65"/>
      <c r="N370" s="65">
        <f t="shared" si="207"/>
        <v>0</v>
      </c>
      <c r="O370" s="110"/>
      <c r="P370" s="110"/>
    </row>
    <row r="371" spans="1:16" ht="28.9" customHeight="1">
      <c r="A371" s="7" t="s">
        <v>167</v>
      </c>
      <c r="B371" s="2">
        <v>802</v>
      </c>
      <c r="C371" s="13" t="s">
        <v>187</v>
      </c>
      <c r="D371" s="13" t="s">
        <v>32</v>
      </c>
      <c r="E371" s="80">
        <v>2320010090</v>
      </c>
      <c r="F371" s="13">
        <v>814</v>
      </c>
      <c r="G371" s="13">
        <v>241</v>
      </c>
      <c r="H371" s="54"/>
      <c r="I371" s="65">
        <v>4411653</v>
      </c>
      <c r="J371" s="65"/>
      <c r="K371" s="65"/>
      <c r="L371" s="65"/>
      <c r="M371" s="65"/>
      <c r="N371" s="65">
        <f>I371+J371+K371+L371+M371</f>
        <v>4411653</v>
      </c>
      <c r="O371" s="110"/>
      <c r="P371" s="109">
        <f>N371</f>
        <v>4411653</v>
      </c>
    </row>
    <row r="372" spans="1:16" ht="72.599999999999994" customHeight="1">
      <c r="A372" s="11" t="s">
        <v>361</v>
      </c>
      <c r="B372" s="2">
        <v>802</v>
      </c>
      <c r="C372" s="12" t="s">
        <v>187</v>
      </c>
      <c r="D372" s="12" t="s">
        <v>32</v>
      </c>
      <c r="E372" s="79" t="s">
        <v>325</v>
      </c>
      <c r="F372" s="12" t="s">
        <v>0</v>
      </c>
      <c r="G372" s="12" t="s">
        <v>0</v>
      </c>
      <c r="H372" s="52" t="s">
        <v>0</v>
      </c>
      <c r="I372" s="64">
        <v>4500000</v>
      </c>
      <c r="J372" s="64">
        <f t="shared" ref="J372:P376" si="208">J373</f>
        <v>0</v>
      </c>
      <c r="K372" s="64">
        <f t="shared" si="208"/>
        <v>0</v>
      </c>
      <c r="L372" s="64">
        <f t="shared" si="208"/>
        <v>0</v>
      </c>
      <c r="M372" s="64">
        <f t="shared" si="208"/>
        <v>0</v>
      </c>
      <c r="N372" s="64">
        <f t="shared" si="208"/>
        <v>4500000</v>
      </c>
      <c r="O372" s="64">
        <f t="shared" si="208"/>
        <v>0</v>
      </c>
      <c r="P372" s="64">
        <f t="shared" si="208"/>
        <v>4500000</v>
      </c>
    </row>
    <row r="373" spans="1:16" ht="43.35" customHeight="1">
      <c r="A373" s="10" t="s">
        <v>35</v>
      </c>
      <c r="B373" s="2">
        <v>802</v>
      </c>
      <c r="C373" s="6" t="s">
        <v>187</v>
      </c>
      <c r="D373" s="6" t="s">
        <v>32</v>
      </c>
      <c r="E373" s="19" t="s">
        <v>325</v>
      </c>
      <c r="F373" s="6" t="s">
        <v>36</v>
      </c>
      <c r="G373" s="6" t="s">
        <v>0</v>
      </c>
      <c r="H373" s="51" t="s">
        <v>0</v>
      </c>
      <c r="I373" s="63">
        <v>4500000</v>
      </c>
      <c r="J373" s="63">
        <f t="shared" si="208"/>
        <v>0</v>
      </c>
      <c r="K373" s="63">
        <f t="shared" si="208"/>
        <v>0</v>
      </c>
      <c r="L373" s="63">
        <f t="shared" si="208"/>
        <v>0</v>
      </c>
      <c r="M373" s="63">
        <f t="shared" si="208"/>
        <v>0</v>
      </c>
      <c r="N373" s="63">
        <f t="shared" si="208"/>
        <v>4500000</v>
      </c>
      <c r="O373" s="63">
        <f t="shared" si="208"/>
        <v>0</v>
      </c>
      <c r="P373" s="63">
        <f t="shared" si="208"/>
        <v>4500000</v>
      </c>
    </row>
    <row r="374" spans="1:16" ht="43.35" customHeight="1">
      <c r="A374" s="10" t="s">
        <v>37</v>
      </c>
      <c r="B374" s="2">
        <v>802</v>
      </c>
      <c r="C374" s="6" t="s">
        <v>187</v>
      </c>
      <c r="D374" s="6" t="s">
        <v>32</v>
      </c>
      <c r="E374" s="19" t="s">
        <v>325</v>
      </c>
      <c r="F374" s="6" t="s">
        <v>38</v>
      </c>
      <c r="G374" s="6" t="s">
        <v>0</v>
      </c>
      <c r="H374" s="51" t="s">
        <v>0</v>
      </c>
      <c r="I374" s="63">
        <v>4500000</v>
      </c>
      <c r="J374" s="63">
        <f t="shared" si="208"/>
        <v>0</v>
      </c>
      <c r="K374" s="63">
        <f t="shared" si="208"/>
        <v>0</v>
      </c>
      <c r="L374" s="63">
        <f t="shared" si="208"/>
        <v>0</v>
      </c>
      <c r="M374" s="63">
        <f t="shared" si="208"/>
        <v>0</v>
      </c>
      <c r="N374" s="63">
        <f t="shared" si="208"/>
        <v>4500000</v>
      </c>
      <c r="O374" s="63">
        <f t="shared" si="208"/>
        <v>0</v>
      </c>
      <c r="P374" s="63">
        <f t="shared" si="208"/>
        <v>4500000</v>
      </c>
    </row>
    <row r="375" spans="1:16" ht="43.35" customHeight="1">
      <c r="A375" s="5" t="s">
        <v>39</v>
      </c>
      <c r="B375" s="2">
        <v>802</v>
      </c>
      <c r="C375" s="6" t="s">
        <v>187</v>
      </c>
      <c r="D375" s="6" t="s">
        <v>32</v>
      </c>
      <c r="E375" s="19" t="s">
        <v>325</v>
      </c>
      <c r="F375" s="6" t="s">
        <v>40</v>
      </c>
      <c r="G375" s="6" t="s">
        <v>0</v>
      </c>
      <c r="H375" s="51" t="s">
        <v>0</v>
      </c>
      <c r="I375" s="63">
        <v>4500000</v>
      </c>
      <c r="J375" s="63">
        <f>J376+J378+J379</f>
        <v>0</v>
      </c>
      <c r="K375" s="63">
        <f t="shared" ref="K375:M375" si="209">K376+K378+K379</f>
        <v>0</v>
      </c>
      <c r="L375" s="63">
        <f t="shared" si="209"/>
        <v>0</v>
      </c>
      <c r="M375" s="63">
        <f t="shared" si="209"/>
        <v>0</v>
      </c>
      <c r="N375" s="63">
        <f>N376+N378+N379</f>
        <v>4500000</v>
      </c>
      <c r="O375" s="63">
        <f>O376+O378+O379</f>
        <v>0</v>
      </c>
      <c r="P375" s="63">
        <f t="shared" ref="P375" si="210">P376+P378+P379</f>
        <v>4500000</v>
      </c>
    </row>
    <row r="376" spans="1:16" ht="14.45" customHeight="1">
      <c r="A376" s="7" t="s">
        <v>72</v>
      </c>
      <c r="B376" s="2">
        <v>802</v>
      </c>
      <c r="C376" s="13" t="s">
        <v>187</v>
      </c>
      <c r="D376" s="13" t="s">
        <v>32</v>
      </c>
      <c r="E376" s="29" t="s">
        <v>368</v>
      </c>
      <c r="F376" s="13" t="s">
        <v>40</v>
      </c>
      <c r="G376" s="7" t="s">
        <v>73</v>
      </c>
      <c r="H376" s="49" t="s">
        <v>0</v>
      </c>
      <c r="I376" s="65">
        <v>3640000</v>
      </c>
      <c r="J376" s="65">
        <f t="shared" si="208"/>
        <v>0</v>
      </c>
      <c r="K376" s="65">
        <f t="shared" si="208"/>
        <v>0</v>
      </c>
      <c r="L376" s="65">
        <f t="shared" si="208"/>
        <v>0</v>
      </c>
      <c r="M376" s="65">
        <f t="shared" si="208"/>
        <v>0</v>
      </c>
      <c r="N376" s="65">
        <f t="shared" si="208"/>
        <v>3640000</v>
      </c>
      <c r="O376" s="65">
        <f t="shared" si="208"/>
        <v>199765</v>
      </c>
      <c r="P376" s="65">
        <f t="shared" si="208"/>
        <v>3839765</v>
      </c>
    </row>
    <row r="377" spans="1:16" ht="63" customHeight="1">
      <c r="A377" s="34" t="s">
        <v>74</v>
      </c>
      <c r="B377" s="2">
        <v>802</v>
      </c>
      <c r="C377" s="13" t="s">
        <v>187</v>
      </c>
      <c r="D377" s="13" t="s">
        <v>32</v>
      </c>
      <c r="E377" s="29" t="s">
        <v>368</v>
      </c>
      <c r="F377" s="13" t="s">
        <v>40</v>
      </c>
      <c r="G377" s="7" t="s">
        <v>73</v>
      </c>
      <c r="H377" s="49">
        <v>1105</v>
      </c>
      <c r="I377" s="65">
        <v>3640000</v>
      </c>
      <c r="J377" s="65"/>
      <c r="K377" s="65"/>
      <c r="L377" s="65"/>
      <c r="M377" s="65"/>
      <c r="N377" s="65">
        <f>I377+J377+K377+L377+M377</f>
        <v>3640000</v>
      </c>
      <c r="O377" s="113">
        <v>199765</v>
      </c>
      <c r="P377" s="116">
        <f>N377+O377</f>
        <v>3839765</v>
      </c>
    </row>
    <row r="378" spans="1:16" ht="42.75" customHeight="1">
      <c r="A378" s="34" t="s">
        <v>349</v>
      </c>
      <c r="B378" s="2">
        <v>802</v>
      </c>
      <c r="C378" s="13" t="s">
        <v>187</v>
      </c>
      <c r="D378" s="13" t="s">
        <v>32</v>
      </c>
      <c r="E378" s="80" t="s">
        <v>325</v>
      </c>
      <c r="F378" s="13" t="s">
        <v>40</v>
      </c>
      <c r="G378" s="7">
        <v>310</v>
      </c>
      <c r="H378" s="49">
        <v>1116</v>
      </c>
      <c r="I378" s="65">
        <v>300000</v>
      </c>
      <c r="J378" s="65"/>
      <c r="K378" s="65"/>
      <c r="L378" s="65"/>
      <c r="M378" s="65">
        <v>260000</v>
      </c>
      <c r="N378" s="65">
        <f>I378+J378+K378+L378+M378</f>
        <v>560000</v>
      </c>
      <c r="O378" s="114">
        <v>-146395</v>
      </c>
      <c r="P378" s="116">
        <f>N378+O378</f>
        <v>413605</v>
      </c>
    </row>
    <row r="379" spans="1:16" ht="40.5" customHeight="1">
      <c r="A379" s="34" t="s">
        <v>362</v>
      </c>
      <c r="B379" s="2">
        <v>802</v>
      </c>
      <c r="C379" s="13" t="s">
        <v>187</v>
      </c>
      <c r="D379" s="13" t="s">
        <v>32</v>
      </c>
      <c r="E379" s="80" t="s">
        <v>325</v>
      </c>
      <c r="F379" s="13" t="s">
        <v>40</v>
      </c>
      <c r="G379" s="7">
        <v>340</v>
      </c>
      <c r="H379" s="49">
        <v>1123</v>
      </c>
      <c r="I379" s="65">
        <v>560000</v>
      </c>
      <c r="J379" s="65"/>
      <c r="K379" s="65"/>
      <c r="L379" s="65"/>
      <c r="M379" s="65">
        <f>-260000</f>
        <v>-260000</v>
      </c>
      <c r="N379" s="65">
        <f>I379+J379+K379+L379+M379</f>
        <v>300000</v>
      </c>
      <c r="O379" s="113">
        <v>-53370</v>
      </c>
      <c r="P379" s="116">
        <f>N379+O379</f>
        <v>246630</v>
      </c>
    </row>
    <row r="380" spans="1:16" ht="40.5" customHeight="1">
      <c r="A380" s="104" t="s">
        <v>369</v>
      </c>
      <c r="B380" s="2">
        <v>802</v>
      </c>
      <c r="C380" s="6" t="s">
        <v>187</v>
      </c>
      <c r="D380" s="6" t="s">
        <v>32</v>
      </c>
      <c r="E380" s="19" t="s">
        <v>370</v>
      </c>
      <c r="F380" s="6" t="s">
        <v>40</v>
      </c>
      <c r="G380" s="5" t="s">
        <v>371</v>
      </c>
      <c r="H380" s="57">
        <v>1105</v>
      </c>
      <c r="I380" s="63">
        <v>0</v>
      </c>
      <c r="J380" s="63"/>
      <c r="K380" s="63">
        <v>4500000</v>
      </c>
      <c r="L380" s="63"/>
      <c r="M380" s="63"/>
      <c r="N380" s="63">
        <f>I380+K380+L380+M380</f>
        <v>4500000</v>
      </c>
      <c r="O380" s="110"/>
      <c r="P380" s="108">
        <f>N380</f>
        <v>4500000</v>
      </c>
    </row>
    <row r="381" spans="1:16" ht="28.9" customHeight="1">
      <c r="A381" s="10" t="s">
        <v>299</v>
      </c>
      <c r="B381" s="2">
        <v>802</v>
      </c>
      <c r="C381" s="6" t="s">
        <v>187</v>
      </c>
      <c r="D381" s="6" t="s">
        <v>32</v>
      </c>
      <c r="E381" s="19" t="s">
        <v>326</v>
      </c>
      <c r="F381" s="6" t="s">
        <v>0</v>
      </c>
      <c r="G381" s="6" t="s">
        <v>0</v>
      </c>
      <c r="H381" s="51" t="s">
        <v>0</v>
      </c>
      <c r="I381" s="63">
        <v>1492186.04</v>
      </c>
      <c r="J381" s="63">
        <f t="shared" ref="J381:P385" si="211">J382</f>
        <v>0</v>
      </c>
      <c r="K381" s="63">
        <f t="shared" si="211"/>
        <v>0</v>
      </c>
      <c r="L381" s="63">
        <f t="shared" si="211"/>
        <v>0</v>
      </c>
      <c r="M381" s="63">
        <f t="shared" si="211"/>
        <v>0</v>
      </c>
      <c r="N381" s="63">
        <f t="shared" si="211"/>
        <v>1492186.04</v>
      </c>
      <c r="O381" s="63">
        <f t="shared" si="211"/>
        <v>0</v>
      </c>
      <c r="P381" s="63">
        <f t="shared" si="211"/>
        <v>1492186.04</v>
      </c>
    </row>
    <row r="382" spans="1:16" ht="57.6" customHeight="1">
      <c r="A382" s="10" t="s">
        <v>204</v>
      </c>
      <c r="B382" s="2">
        <v>802</v>
      </c>
      <c r="C382" s="6" t="s">
        <v>187</v>
      </c>
      <c r="D382" s="6" t="s">
        <v>32</v>
      </c>
      <c r="E382" s="19" t="s">
        <v>326</v>
      </c>
      <c r="F382" s="6" t="s">
        <v>0</v>
      </c>
      <c r="G382" s="6" t="s">
        <v>0</v>
      </c>
      <c r="H382" s="51" t="s">
        <v>0</v>
      </c>
      <c r="I382" s="63">
        <v>1492186.04</v>
      </c>
      <c r="J382" s="63">
        <f t="shared" si="211"/>
        <v>0</v>
      </c>
      <c r="K382" s="63">
        <f t="shared" si="211"/>
        <v>0</v>
      </c>
      <c r="L382" s="63">
        <f t="shared" si="211"/>
        <v>0</v>
      </c>
      <c r="M382" s="63">
        <f t="shared" si="211"/>
        <v>0</v>
      </c>
      <c r="N382" s="63">
        <f>N383</f>
        <v>1492186.04</v>
      </c>
      <c r="O382" s="63">
        <f t="shared" si="211"/>
        <v>0</v>
      </c>
      <c r="P382" s="63">
        <f t="shared" si="211"/>
        <v>1492186.04</v>
      </c>
    </row>
    <row r="383" spans="1:16" ht="57.6" customHeight="1">
      <c r="A383" s="11" t="s">
        <v>205</v>
      </c>
      <c r="B383" s="2">
        <v>802</v>
      </c>
      <c r="C383" s="12" t="s">
        <v>187</v>
      </c>
      <c r="D383" s="12" t="s">
        <v>32</v>
      </c>
      <c r="E383" s="79">
        <v>2330010010</v>
      </c>
      <c r="F383" s="12" t="s">
        <v>0</v>
      </c>
      <c r="G383" s="12" t="s">
        <v>0</v>
      </c>
      <c r="H383" s="52" t="s">
        <v>0</v>
      </c>
      <c r="I383" s="64">
        <v>1492186.04</v>
      </c>
      <c r="J383" s="64">
        <f t="shared" si="211"/>
        <v>0</v>
      </c>
      <c r="K383" s="64">
        <f t="shared" si="211"/>
        <v>0</v>
      </c>
      <c r="L383" s="64">
        <f t="shared" si="211"/>
        <v>0</v>
      </c>
      <c r="M383" s="64">
        <f t="shared" si="211"/>
        <v>0</v>
      </c>
      <c r="N383" s="64">
        <f t="shared" si="211"/>
        <v>1492186.04</v>
      </c>
      <c r="O383" s="64">
        <f t="shared" si="211"/>
        <v>0</v>
      </c>
      <c r="P383" s="64">
        <f t="shared" si="211"/>
        <v>1492186.04</v>
      </c>
    </row>
    <row r="384" spans="1:16" ht="43.35" customHeight="1">
      <c r="A384" s="10" t="s">
        <v>35</v>
      </c>
      <c r="B384" s="2">
        <v>802</v>
      </c>
      <c r="C384" s="6" t="s">
        <v>187</v>
      </c>
      <c r="D384" s="6" t="s">
        <v>32</v>
      </c>
      <c r="E384" s="19">
        <v>2330010010</v>
      </c>
      <c r="F384" s="6" t="s">
        <v>36</v>
      </c>
      <c r="G384" s="6" t="s">
        <v>0</v>
      </c>
      <c r="H384" s="51" t="s">
        <v>0</v>
      </c>
      <c r="I384" s="63">
        <v>1492186.04</v>
      </c>
      <c r="J384" s="63">
        <f t="shared" si="211"/>
        <v>0</v>
      </c>
      <c r="K384" s="63">
        <f t="shared" si="211"/>
        <v>0</v>
      </c>
      <c r="L384" s="63">
        <f t="shared" si="211"/>
        <v>0</v>
      </c>
      <c r="M384" s="63">
        <f t="shared" si="211"/>
        <v>0</v>
      </c>
      <c r="N384" s="63">
        <f t="shared" si="211"/>
        <v>1492186.04</v>
      </c>
      <c r="O384" s="63">
        <f t="shared" si="211"/>
        <v>0</v>
      </c>
      <c r="P384" s="63">
        <f t="shared" si="211"/>
        <v>1492186.04</v>
      </c>
    </row>
    <row r="385" spans="1:16" ht="43.35" customHeight="1">
      <c r="A385" s="10" t="s">
        <v>37</v>
      </c>
      <c r="B385" s="2">
        <v>802</v>
      </c>
      <c r="C385" s="6" t="s">
        <v>187</v>
      </c>
      <c r="D385" s="6" t="s">
        <v>32</v>
      </c>
      <c r="E385" s="19">
        <v>2330010010</v>
      </c>
      <c r="F385" s="6" t="s">
        <v>38</v>
      </c>
      <c r="G385" s="6" t="s">
        <v>0</v>
      </c>
      <c r="H385" s="51" t="s">
        <v>0</v>
      </c>
      <c r="I385" s="63">
        <v>1492186.04</v>
      </c>
      <c r="J385" s="63">
        <f t="shared" si="211"/>
        <v>0</v>
      </c>
      <c r="K385" s="63">
        <f t="shared" si="211"/>
        <v>0</v>
      </c>
      <c r="L385" s="63">
        <f t="shared" si="211"/>
        <v>0</v>
      </c>
      <c r="M385" s="63">
        <f t="shared" si="211"/>
        <v>0</v>
      </c>
      <c r="N385" s="63">
        <f t="shared" si="211"/>
        <v>1492186.04</v>
      </c>
      <c r="O385" s="63">
        <f t="shared" si="211"/>
        <v>0</v>
      </c>
      <c r="P385" s="63">
        <f t="shared" si="211"/>
        <v>1492186.04</v>
      </c>
    </row>
    <row r="386" spans="1:16" ht="43.35" customHeight="1">
      <c r="A386" s="5" t="s">
        <v>39</v>
      </c>
      <c r="B386" s="2">
        <v>802</v>
      </c>
      <c r="C386" s="6" t="s">
        <v>187</v>
      </c>
      <c r="D386" s="6" t="s">
        <v>32</v>
      </c>
      <c r="E386" s="19">
        <v>2330010010</v>
      </c>
      <c r="F386" s="6" t="s">
        <v>40</v>
      </c>
      <c r="G386" s="6" t="s">
        <v>0</v>
      </c>
      <c r="H386" s="51" t="s">
        <v>0</v>
      </c>
      <c r="I386" s="63">
        <v>1492186.04</v>
      </c>
      <c r="J386" s="63">
        <f>J388+J391+J393+J387</f>
        <v>0</v>
      </c>
      <c r="K386" s="63">
        <f t="shared" ref="K386:M386" si="212">K388+K391+K393+K387</f>
        <v>0</v>
      </c>
      <c r="L386" s="63">
        <f t="shared" si="212"/>
        <v>0</v>
      </c>
      <c r="M386" s="63">
        <f t="shared" si="212"/>
        <v>0</v>
      </c>
      <c r="N386" s="63">
        <f>N388+N391+N393+N387</f>
        <v>1492186.04</v>
      </c>
      <c r="O386" s="63">
        <f>O388+O391+O393+O387</f>
        <v>0</v>
      </c>
      <c r="P386" s="63">
        <f t="shared" ref="P386" si="213">P388+P391+P393+P387</f>
        <v>1492186.04</v>
      </c>
    </row>
    <row r="387" spans="1:16" ht="43.35" customHeight="1">
      <c r="A387" s="5"/>
      <c r="B387" s="2">
        <v>802</v>
      </c>
      <c r="C387" s="13" t="s">
        <v>187</v>
      </c>
      <c r="D387" s="13" t="s">
        <v>32</v>
      </c>
      <c r="E387" s="80">
        <v>2330010010</v>
      </c>
      <c r="F387" s="13" t="s">
        <v>40</v>
      </c>
      <c r="G387" s="69">
        <v>224</v>
      </c>
      <c r="H387" s="51"/>
      <c r="I387" s="63">
        <v>13896.04</v>
      </c>
      <c r="J387" s="63"/>
      <c r="K387" s="63"/>
      <c r="L387" s="63"/>
      <c r="M387" s="66"/>
      <c r="N387" s="65">
        <f>I387+J387+K387+L387+M387</f>
        <v>13896.04</v>
      </c>
      <c r="O387" s="110"/>
      <c r="P387" s="109">
        <f>N387</f>
        <v>13896.04</v>
      </c>
    </row>
    <row r="388" spans="1:16" ht="14.45" customHeight="1">
      <c r="A388" s="7" t="s">
        <v>54</v>
      </c>
      <c r="B388" s="2">
        <v>802</v>
      </c>
      <c r="C388" s="13" t="s">
        <v>187</v>
      </c>
      <c r="D388" s="13" t="s">
        <v>32</v>
      </c>
      <c r="E388" s="80">
        <v>2330010010</v>
      </c>
      <c r="F388" s="13" t="s">
        <v>40</v>
      </c>
      <c r="G388" s="7" t="s">
        <v>55</v>
      </c>
      <c r="H388" s="49" t="s">
        <v>0</v>
      </c>
      <c r="I388" s="65">
        <v>1345290</v>
      </c>
      <c r="J388" s="65">
        <f>J389+J390</f>
        <v>0</v>
      </c>
      <c r="K388" s="65">
        <f t="shared" ref="K388:M388" si="214">K389+K390</f>
        <v>0</v>
      </c>
      <c r="L388" s="65">
        <f t="shared" si="214"/>
        <v>0</v>
      </c>
      <c r="M388" s="65">
        <f t="shared" si="214"/>
        <v>0</v>
      </c>
      <c r="N388" s="65">
        <f>N389+N390</f>
        <v>1345290</v>
      </c>
      <c r="O388" s="65">
        <f t="shared" ref="O388:P388" si="215">O389+O390</f>
        <v>-185000</v>
      </c>
      <c r="P388" s="65">
        <f t="shared" si="215"/>
        <v>1160290</v>
      </c>
    </row>
    <row r="389" spans="1:16" ht="42.75" customHeight="1">
      <c r="A389" s="34" t="s">
        <v>357</v>
      </c>
      <c r="B389" s="2">
        <v>802</v>
      </c>
      <c r="C389" s="13" t="s">
        <v>187</v>
      </c>
      <c r="D389" s="13" t="s">
        <v>32</v>
      </c>
      <c r="E389" s="80">
        <v>2330010010</v>
      </c>
      <c r="F389" s="13" t="s">
        <v>40</v>
      </c>
      <c r="G389" s="7" t="s">
        <v>55</v>
      </c>
      <c r="H389" s="54">
        <v>1130</v>
      </c>
      <c r="I389" s="65">
        <v>345000</v>
      </c>
      <c r="J389" s="65"/>
      <c r="K389" s="65"/>
      <c r="L389" s="65"/>
      <c r="M389" s="65"/>
      <c r="N389" s="65">
        <f>I389+J389+K389+L389+M389</f>
        <v>345000</v>
      </c>
      <c r="O389" s="110"/>
      <c r="P389" s="109">
        <f>N389</f>
        <v>345000</v>
      </c>
    </row>
    <row r="390" spans="1:16" ht="46.5" customHeight="1">
      <c r="A390" s="7" t="s">
        <v>104</v>
      </c>
      <c r="B390" s="2">
        <v>802</v>
      </c>
      <c r="C390" s="13" t="s">
        <v>187</v>
      </c>
      <c r="D390" s="13" t="s">
        <v>32</v>
      </c>
      <c r="E390" s="80">
        <v>2330010010</v>
      </c>
      <c r="F390" s="13" t="s">
        <v>40</v>
      </c>
      <c r="G390" s="7" t="s">
        <v>55</v>
      </c>
      <c r="H390" s="54" t="s">
        <v>105</v>
      </c>
      <c r="I390" s="65">
        <v>1000290</v>
      </c>
      <c r="J390" s="65"/>
      <c r="K390" s="65"/>
      <c r="L390" s="65"/>
      <c r="M390" s="65"/>
      <c r="N390" s="65">
        <f>I390+J390+K390+L390+M390</f>
        <v>1000290</v>
      </c>
      <c r="O390" s="113">
        <v>-185000</v>
      </c>
      <c r="P390" s="116">
        <f>N390+O390</f>
        <v>815290</v>
      </c>
    </row>
    <row r="391" spans="1:16" ht="14.45" customHeight="1">
      <c r="A391" s="7" t="s">
        <v>78</v>
      </c>
      <c r="B391" s="2">
        <v>802</v>
      </c>
      <c r="C391" s="13" t="s">
        <v>187</v>
      </c>
      <c r="D391" s="13" t="s">
        <v>32</v>
      </c>
      <c r="E391" s="80">
        <v>2330010010</v>
      </c>
      <c r="F391" s="13" t="s">
        <v>40</v>
      </c>
      <c r="G391" s="7" t="s">
        <v>79</v>
      </c>
      <c r="H391" s="49" t="s">
        <v>0</v>
      </c>
      <c r="I391" s="65">
        <v>0</v>
      </c>
      <c r="J391" s="65">
        <f t="shared" ref="J391:M391" si="216">J392</f>
        <v>0</v>
      </c>
      <c r="K391" s="65">
        <f t="shared" si="216"/>
        <v>0</v>
      </c>
      <c r="L391" s="65">
        <f t="shared" si="216"/>
        <v>0</v>
      </c>
      <c r="M391" s="65">
        <f t="shared" si="216"/>
        <v>0</v>
      </c>
      <c r="N391" s="65">
        <f>N392</f>
        <v>0</v>
      </c>
      <c r="O391" s="65">
        <f t="shared" ref="O391:P391" si="217">O392</f>
        <v>0</v>
      </c>
      <c r="P391" s="65">
        <f t="shared" si="217"/>
        <v>0</v>
      </c>
    </row>
    <row r="392" spans="1:16" ht="28.9" customHeight="1">
      <c r="A392" s="7" t="s">
        <v>80</v>
      </c>
      <c r="B392" s="2">
        <v>802</v>
      </c>
      <c r="C392" s="13" t="s">
        <v>187</v>
      </c>
      <c r="D392" s="13" t="s">
        <v>32</v>
      </c>
      <c r="E392" s="80">
        <v>2330010010</v>
      </c>
      <c r="F392" s="13" t="s">
        <v>40</v>
      </c>
      <c r="G392" s="7" t="s">
        <v>79</v>
      </c>
      <c r="H392" s="49" t="s">
        <v>81</v>
      </c>
      <c r="I392" s="65">
        <v>0</v>
      </c>
      <c r="J392" s="65"/>
      <c r="K392" s="65"/>
      <c r="L392" s="65"/>
      <c r="M392" s="65"/>
      <c r="N392" s="65">
        <f>I392+J392+K392+L392+M392</f>
        <v>0</v>
      </c>
      <c r="O392" s="110"/>
      <c r="P392" s="109">
        <f>N392</f>
        <v>0</v>
      </c>
    </row>
    <row r="393" spans="1:16" ht="24.75" customHeight="1">
      <c r="A393" s="34" t="s">
        <v>289</v>
      </c>
      <c r="B393" s="2">
        <v>802</v>
      </c>
      <c r="C393" s="13" t="s">
        <v>187</v>
      </c>
      <c r="D393" s="13" t="s">
        <v>32</v>
      </c>
      <c r="E393" s="80">
        <v>2330010010</v>
      </c>
      <c r="F393" s="13" t="s">
        <v>40</v>
      </c>
      <c r="G393" s="69">
        <v>340</v>
      </c>
      <c r="H393" s="49"/>
      <c r="I393" s="65">
        <v>133000</v>
      </c>
      <c r="J393" s="65">
        <f t="shared" ref="J393:M393" si="218">J395</f>
        <v>0</v>
      </c>
      <c r="K393" s="65">
        <f t="shared" si="218"/>
        <v>0</v>
      </c>
      <c r="L393" s="65">
        <f t="shared" si="218"/>
        <v>0</v>
      </c>
      <c r="M393" s="65">
        <f t="shared" si="218"/>
        <v>0</v>
      </c>
      <c r="N393" s="65">
        <f>N395+N394</f>
        <v>133000</v>
      </c>
      <c r="O393" s="65">
        <f t="shared" ref="O393:P393" si="219">O395+O394</f>
        <v>185000</v>
      </c>
      <c r="P393" s="65">
        <f t="shared" si="219"/>
        <v>318000</v>
      </c>
    </row>
    <row r="394" spans="1:16" ht="24.75" customHeight="1">
      <c r="A394" s="34"/>
      <c r="B394" s="2">
        <v>803</v>
      </c>
      <c r="C394" s="13" t="s">
        <v>187</v>
      </c>
      <c r="D394" s="13" t="s">
        <v>32</v>
      </c>
      <c r="E394" s="80">
        <v>2330010011</v>
      </c>
      <c r="F394" s="13" t="s">
        <v>382</v>
      </c>
      <c r="G394" s="69">
        <v>340</v>
      </c>
      <c r="H394" s="49">
        <v>1112</v>
      </c>
      <c r="I394" s="65"/>
      <c r="J394" s="65"/>
      <c r="K394" s="65"/>
      <c r="L394" s="65"/>
      <c r="M394" s="65"/>
      <c r="N394" s="65"/>
      <c r="O394" s="113">
        <v>185000</v>
      </c>
      <c r="P394" s="116">
        <f>O394</f>
        <v>185000</v>
      </c>
    </row>
    <row r="395" spans="1:16" ht="23.25" customHeight="1">
      <c r="A395" s="34" t="s">
        <v>82</v>
      </c>
      <c r="B395" s="2">
        <v>802</v>
      </c>
      <c r="C395" s="13" t="s">
        <v>187</v>
      </c>
      <c r="D395" s="13" t="s">
        <v>32</v>
      </c>
      <c r="E395" s="80">
        <v>2330010010</v>
      </c>
      <c r="F395" s="13" t="s">
        <v>40</v>
      </c>
      <c r="G395" s="69">
        <v>340</v>
      </c>
      <c r="H395" s="70">
        <v>1123</v>
      </c>
      <c r="I395" s="65">
        <v>133000</v>
      </c>
      <c r="J395" s="65"/>
      <c r="K395" s="65"/>
      <c r="L395" s="65"/>
      <c r="M395" s="65"/>
      <c r="N395" s="65">
        <f>I395+J395+K395+L395+M395</f>
        <v>133000</v>
      </c>
      <c r="O395" s="110"/>
      <c r="P395" s="109">
        <f>N395</f>
        <v>133000</v>
      </c>
    </row>
    <row r="396" spans="1:16" ht="14.45" customHeight="1">
      <c r="A396" s="15" t="s">
        <v>206</v>
      </c>
      <c r="B396" s="75">
        <v>802</v>
      </c>
      <c r="C396" s="16" t="s">
        <v>207</v>
      </c>
      <c r="D396" s="16" t="s">
        <v>0</v>
      </c>
      <c r="E396" s="16" t="s">
        <v>0</v>
      </c>
      <c r="F396" s="16" t="s">
        <v>0</v>
      </c>
      <c r="G396" s="16" t="s">
        <v>0</v>
      </c>
      <c r="H396" s="50" t="s">
        <v>0</v>
      </c>
      <c r="I396" s="62">
        <v>2282000</v>
      </c>
      <c r="J396" s="62">
        <f t="shared" ref="J396:P402" si="220">J397</f>
        <v>0</v>
      </c>
      <c r="K396" s="62">
        <f t="shared" si="220"/>
        <v>310390</v>
      </c>
      <c r="L396" s="62">
        <f t="shared" si="220"/>
        <v>0</v>
      </c>
      <c r="M396" s="62">
        <f t="shared" si="220"/>
        <v>0</v>
      </c>
      <c r="N396" s="62">
        <f t="shared" si="220"/>
        <v>2592390</v>
      </c>
      <c r="O396" s="62">
        <f t="shared" si="220"/>
        <v>0</v>
      </c>
      <c r="P396" s="62">
        <f t="shared" si="220"/>
        <v>2592390</v>
      </c>
    </row>
    <row r="397" spans="1:16" ht="28.9" customHeight="1">
      <c r="A397" s="8" t="s">
        <v>208</v>
      </c>
      <c r="B397" s="2">
        <v>802</v>
      </c>
      <c r="C397" s="6" t="s">
        <v>207</v>
      </c>
      <c r="D397" s="6" t="s">
        <v>207</v>
      </c>
      <c r="E397" s="6" t="s">
        <v>0</v>
      </c>
      <c r="F397" s="6" t="s">
        <v>0</v>
      </c>
      <c r="G397" s="6" t="s">
        <v>0</v>
      </c>
      <c r="H397" s="51" t="s">
        <v>0</v>
      </c>
      <c r="I397" s="63">
        <v>2282000</v>
      </c>
      <c r="J397" s="63">
        <f t="shared" si="220"/>
        <v>0</v>
      </c>
      <c r="K397" s="63">
        <f t="shared" si="220"/>
        <v>310390</v>
      </c>
      <c r="L397" s="63">
        <f t="shared" si="220"/>
        <v>0</v>
      </c>
      <c r="M397" s="63">
        <f t="shared" si="220"/>
        <v>0</v>
      </c>
      <c r="N397" s="63">
        <f t="shared" si="220"/>
        <v>2592390</v>
      </c>
      <c r="O397" s="63">
        <f t="shared" si="220"/>
        <v>0</v>
      </c>
      <c r="P397" s="63">
        <f t="shared" si="220"/>
        <v>2592390</v>
      </c>
    </row>
    <row r="398" spans="1:16" ht="57.6" customHeight="1">
      <c r="A398" s="10" t="s">
        <v>300</v>
      </c>
      <c r="B398" s="2">
        <v>802</v>
      </c>
      <c r="C398" s="6" t="s">
        <v>207</v>
      </c>
      <c r="D398" s="6" t="s">
        <v>207</v>
      </c>
      <c r="E398" s="6" t="s">
        <v>327</v>
      </c>
      <c r="F398" s="6" t="s">
        <v>0</v>
      </c>
      <c r="G398" s="6" t="s">
        <v>0</v>
      </c>
      <c r="H398" s="51" t="s">
        <v>0</v>
      </c>
      <c r="I398" s="63">
        <v>2282000</v>
      </c>
      <c r="J398" s="63">
        <f t="shared" si="220"/>
        <v>0</v>
      </c>
      <c r="K398" s="63">
        <f t="shared" si="220"/>
        <v>310390</v>
      </c>
      <c r="L398" s="63">
        <f t="shared" si="220"/>
        <v>0</v>
      </c>
      <c r="M398" s="63">
        <f t="shared" si="220"/>
        <v>0</v>
      </c>
      <c r="N398" s="63">
        <f t="shared" si="220"/>
        <v>2592390</v>
      </c>
      <c r="O398" s="63">
        <f t="shared" si="220"/>
        <v>0</v>
      </c>
      <c r="P398" s="63">
        <f t="shared" si="220"/>
        <v>2592390</v>
      </c>
    </row>
    <row r="399" spans="1:16" ht="43.35" customHeight="1">
      <c r="A399" s="10" t="s">
        <v>209</v>
      </c>
      <c r="B399" s="2">
        <v>802</v>
      </c>
      <c r="C399" s="6" t="s">
        <v>207</v>
      </c>
      <c r="D399" s="6" t="s">
        <v>207</v>
      </c>
      <c r="E399" s="6" t="s">
        <v>328</v>
      </c>
      <c r="F399" s="6" t="s">
        <v>0</v>
      </c>
      <c r="G399" s="6" t="s">
        <v>0</v>
      </c>
      <c r="H399" s="51" t="s">
        <v>0</v>
      </c>
      <c r="I399" s="63">
        <v>2282000</v>
      </c>
      <c r="J399" s="63">
        <f t="shared" si="220"/>
        <v>0</v>
      </c>
      <c r="K399" s="63">
        <f t="shared" si="220"/>
        <v>310390</v>
      </c>
      <c r="L399" s="63">
        <f t="shared" si="220"/>
        <v>0</v>
      </c>
      <c r="M399" s="63">
        <f t="shared" si="220"/>
        <v>0</v>
      </c>
      <c r="N399" s="63">
        <f t="shared" si="220"/>
        <v>2592390</v>
      </c>
      <c r="O399" s="63">
        <f t="shared" si="220"/>
        <v>0</v>
      </c>
      <c r="P399" s="63">
        <f t="shared" si="220"/>
        <v>2592390</v>
      </c>
    </row>
    <row r="400" spans="1:16" ht="43.35" customHeight="1">
      <c r="A400" s="11" t="s">
        <v>210</v>
      </c>
      <c r="B400" s="2">
        <v>802</v>
      </c>
      <c r="C400" s="12" t="s">
        <v>207</v>
      </c>
      <c r="D400" s="12" t="s">
        <v>207</v>
      </c>
      <c r="E400" s="79">
        <v>1120011020</v>
      </c>
      <c r="F400" s="12" t="s">
        <v>0</v>
      </c>
      <c r="G400" s="12" t="s">
        <v>0</v>
      </c>
      <c r="H400" s="52" t="s">
        <v>0</v>
      </c>
      <c r="I400" s="64">
        <v>2282000</v>
      </c>
      <c r="J400" s="64">
        <f t="shared" ref="J400" si="221">J402+J416</f>
        <v>0</v>
      </c>
      <c r="K400" s="64">
        <f>K402+K416+K401</f>
        <v>310390</v>
      </c>
      <c r="L400" s="64">
        <f t="shared" ref="L400:M400" si="222">L402+L416+L401</f>
        <v>0</v>
      </c>
      <c r="M400" s="64">
        <f t="shared" si="222"/>
        <v>0</v>
      </c>
      <c r="N400" s="64">
        <f>N402+N416+N401</f>
        <v>2592390</v>
      </c>
      <c r="O400" s="64">
        <f t="shared" ref="O400:P400" si="223">O402+O416+O401</f>
        <v>0</v>
      </c>
      <c r="P400" s="64">
        <f t="shared" si="223"/>
        <v>2592390</v>
      </c>
    </row>
    <row r="401" spans="1:16" ht="43.35" customHeight="1">
      <c r="A401" s="11"/>
      <c r="B401" s="97">
        <v>802</v>
      </c>
      <c r="C401" s="27" t="s">
        <v>207</v>
      </c>
      <c r="D401" s="27" t="s">
        <v>207</v>
      </c>
      <c r="E401" s="29">
        <v>1120011020</v>
      </c>
      <c r="F401" s="27">
        <v>123</v>
      </c>
      <c r="G401" s="27">
        <v>296</v>
      </c>
      <c r="H401" s="53">
        <v>1150</v>
      </c>
      <c r="I401" s="66">
        <v>0</v>
      </c>
      <c r="J401" s="66"/>
      <c r="K401" s="66"/>
      <c r="L401" s="66"/>
      <c r="M401" s="66">
        <v>250000</v>
      </c>
      <c r="N401" s="66">
        <f>I401+K401+L401+M401</f>
        <v>250000</v>
      </c>
      <c r="O401" s="110"/>
      <c r="P401" s="109">
        <f>N401</f>
        <v>250000</v>
      </c>
    </row>
    <row r="402" spans="1:16" ht="43.35" customHeight="1">
      <c r="A402" s="10" t="s">
        <v>35</v>
      </c>
      <c r="B402" s="2">
        <v>802</v>
      </c>
      <c r="C402" s="6" t="s">
        <v>207</v>
      </c>
      <c r="D402" s="6" t="s">
        <v>207</v>
      </c>
      <c r="E402" s="19">
        <v>1120011020</v>
      </c>
      <c r="F402" s="6" t="s">
        <v>36</v>
      </c>
      <c r="G402" s="6" t="s">
        <v>0</v>
      </c>
      <c r="H402" s="51" t="s">
        <v>0</v>
      </c>
      <c r="I402" s="63">
        <v>1637000</v>
      </c>
      <c r="J402" s="63">
        <f t="shared" ref="J402:M402" si="224">J403</f>
        <v>0</v>
      </c>
      <c r="K402" s="63">
        <f t="shared" si="224"/>
        <v>310390</v>
      </c>
      <c r="L402" s="63">
        <f t="shared" si="224"/>
        <v>0</v>
      </c>
      <c r="M402" s="63">
        <f t="shared" si="224"/>
        <v>-400000</v>
      </c>
      <c r="N402" s="63">
        <f t="shared" si="220"/>
        <v>1547390</v>
      </c>
      <c r="O402" s="63">
        <f t="shared" si="220"/>
        <v>0</v>
      </c>
      <c r="P402" s="63">
        <f t="shared" si="220"/>
        <v>1547390</v>
      </c>
    </row>
    <row r="403" spans="1:16" ht="43.35" customHeight="1">
      <c r="A403" s="10" t="s">
        <v>37</v>
      </c>
      <c r="B403" s="2">
        <v>802</v>
      </c>
      <c r="C403" s="6" t="s">
        <v>207</v>
      </c>
      <c r="D403" s="6" t="s">
        <v>207</v>
      </c>
      <c r="E403" s="19">
        <v>1120011020</v>
      </c>
      <c r="F403" s="6" t="s">
        <v>38</v>
      </c>
      <c r="G403" s="6" t="s">
        <v>0</v>
      </c>
      <c r="H403" s="51" t="s">
        <v>0</v>
      </c>
      <c r="I403" s="63">
        <v>1637000</v>
      </c>
      <c r="J403" s="63">
        <f t="shared" ref="J403:M403" si="225">J404+J407</f>
        <v>0</v>
      </c>
      <c r="K403" s="63">
        <f t="shared" si="225"/>
        <v>310390</v>
      </c>
      <c r="L403" s="63">
        <f t="shared" si="225"/>
        <v>0</v>
      </c>
      <c r="M403" s="63">
        <f t="shared" si="225"/>
        <v>-400000</v>
      </c>
      <c r="N403" s="63">
        <f>N404+N407</f>
        <v>1547390</v>
      </c>
      <c r="O403" s="63">
        <f t="shared" ref="O403:P403" si="226">O404+O407</f>
        <v>0</v>
      </c>
      <c r="P403" s="63">
        <f t="shared" si="226"/>
        <v>1547390</v>
      </c>
    </row>
    <row r="404" spans="1:16" ht="43.35" hidden="1" customHeight="1">
      <c r="A404" s="5" t="s">
        <v>68</v>
      </c>
      <c r="B404" s="2">
        <v>802</v>
      </c>
      <c r="C404" s="6" t="s">
        <v>207</v>
      </c>
      <c r="D404" s="6" t="s">
        <v>207</v>
      </c>
      <c r="E404" s="19" t="s">
        <v>211</v>
      </c>
      <c r="F404" s="6" t="s">
        <v>69</v>
      </c>
      <c r="G404" s="6" t="s">
        <v>0</v>
      </c>
      <c r="H404" s="51" t="s">
        <v>0</v>
      </c>
      <c r="I404" s="63">
        <v>0</v>
      </c>
      <c r="J404" s="63"/>
      <c r="K404" s="63"/>
      <c r="L404" s="63"/>
      <c r="M404" s="63">
        <f t="shared" ref="M404:N405" si="227">M405</f>
        <v>0</v>
      </c>
      <c r="N404" s="63">
        <f t="shared" si="227"/>
        <v>0</v>
      </c>
      <c r="O404" s="110"/>
      <c r="P404" s="110"/>
    </row>
    <row r="405" spans="1:16" ht="14.45" hidden="1" customHeight="1">
      <c r="A405" s="7" t="s">
        <v>41</v>
      </c>
      <c r="B405" s="2">
        <v>802</v>
      </c>
      <c r="C405" s="13" t="s">
        <v>207</v>
      </c>
      <c r="D405" s="13" t="s">
        <v>207</v>
      </c>
      <c r="E405" s="80" t="s">
        <v>211</v>
      </c>
      <c r="F405" s="13" t="s">
        <v>69</v>
      </c>
      <c r="G405" s="7" t="s">
        <v>42</v>
      </c>
      <c r="H405" s="49" t="s">
        <v>0</v>
      </c>
      <c r="I405" s="65">
        <v>0</v>
      </c>
      <c r="J405" s="65"/>
      <c r="K405" s="65"/>
      <c r="L405" s="65"/>
      <c r="M405" s="65">
        <f t="shared" si="227"/>
        <v>0</v>
      </c>
      <c r="N405" s="65">
        <f t="shared" si="227"/>
        <v>0</v>
      </c>
      <c r="O405" s="110"/>
      <c r="P405" s="110"/>
    </row>
    <row r="406" spans="1:16" ht="57.6" hidden="1" customHeight="1">
      <c r="A406" s="7" t="s">
        <v>43</v>
      </c>
      <c r="B406" s="2">
        <v>802</v>
      </c>
      <c r="C406" s="13" t="s">
        <v>207</v>
      </c>
      <c r="D406" s="13" t="s">
        <v>207</v>
      </c>
      <c r="E406" s="80" t="s">
        <v>211</v>
      </c>
      <c r="F406" s="13" t="s">
        <v>69</v>
      </c>
      <c r="G406" s="7" t="s">
        <v>42</v>
      </c>
      <c r="H406" s="49" t="s">
        <v>44</v>
      </c>
      <c r="I406" s="65">
        <v>0</v>
      </c>
      <c r="J406" s="65"/>
      <c r="K406" s="65"/>
      <c r="L406" s="65"/>
      <c r="M406" s="65">
        <v>0</v>
      </c>
      <c r="N406" s="65">
        <v>0</v>
      </c>
      <c r="O406" s="110"/>
      <c r="P406" s="110"/>
    </row>
    <row r="407" spans="1:16" ht="43.35" customHeight="1">
      <c r="A407" s="5" t="s">
        <v>39</v>
      </c>
      <c r="B407" s="2">
        <v>802</v>
      </c>
      <c r="C407" s="6" t="s">
        <v>207</v>
      </c>
      <c r="D407" s="6" t="s">
        <v>207</v>
      </c>
      <c r="E407" s="19">
        <v>1120011020</v>
      </c>
      <c r="F407" s="6" t="s">
        <v>40</v>
      </c>
      <c r="G407" s="6" t="s">
        <v>0</v>
      </c>
      <c r="H407" s="51" t="s">
        <v>0</v>
      </c>
      <c r="I407" s="63">
        <v>1637000</v>
      </c>
      <c r="J407" s="63">
        <f t="shared" ref="J407:M407" si="228">J408+J410+J414+J412</f>
        <v>0</v>
      </c>
      <c r="K407" s="63">
        <f t="shared" si="228"/>
        <v>310390</v>
      </c>
      <c r="L407" s="63">
        <f t="shared" si="228"/>
        <v>0</v>
      </c>
      <c r="M407" s="63">
        <f t="shared" si="228"/>
        <v>-400000</v>
      </c>
      <c r="N407" s="63">
        <f>N408+N410+N414+N412</f>
        <v>1547390</v>
      </c>
      <c r="O407" s="110"/>
      <c r="P407" s="109">
        <f>N407</f>
        <v>1547390</v>
      </c>
    </row>
    <row r="408" spans="1:16" ht="14.45" customHeight="1">
      <c r="A408" s="7" t="s">
        <v>84</v>
      </c>
      <c r="B408" s="2">
        <v>802</v>
      </c>
      <c r="C408" s="13" t="s">
        <v>207</v>
      </c>
      <c r="D408" s="13" t="s">
        <v>207</v>
      </c>
      <c r="E408" s="80">
        <v>1120011020</v>
      </c>
      <c r="F408" s="13" t="s">
        <v>40</v>
      </c>
      <c r="G408" s="7" t="s">
        <v>85</v>
      </c>
      <c r="H408" s="49" t="s">
        <v>0</v>
      </c>
      <c r="I408" s="65">
        <v>200000</v>
      </c>
      <c r="J408" s="65">
        <f t="shared" ref="J408:M408" si="229">J409</f>
        <v>0</v>
      </c>
      <c r="K408" s="65">
        <f t="shared" si="229"/>
        <v>0</v>
      </c>
      <c r="L408" s="65">
        <f t="shared" si="229"/>
        <v>0</v>
      </c>
      <c r="M408" s="65">
        <f t="shared" si="229"/>
        <v>0</v>
      </c>
      <c r="N408" s="65">
        <f>N409</f>
        <v>200000</v>
      </c>
      <c r="O408" s="65">
        <f t="shared" ref="O408:P408" si="230">O409</f>
        <v>0</v>
      </c>
      <c r="P408" s="65">
        <f t="shared" si="230"/>
        <v>200000</v>
      </c>
    </row>
    <row r="409" spans="1:16" ht="28.9" customHeight="1">
      <c r="A409" s="7" t="s">
        <v>86</v>
      </c>
      <c r="B409" s="2">
        <v>802</v>
      </c>
      <c r="C409" s="13" t="s">
        <v>207</v>
      </c>
      <c r="D409" s="13" t="s">
        <v>207</v>
      </c>
      <c r="E409" s="80">
        <v>1120011020</v>
      </c>
      <c r="F409" s="13" t="s">
        <v>40</v>
      </c>
      <c r="G409" s="7" t="s">
        <v>85</v>
      </c>
      <c r="H409" s="49" t="s">
        <v>87</v>
      </c>
      <c r="I409" s="65">
        <v>200000</v>
      </c>
      <c r="J409" s="65"/>
      <c r="K409" s="65"/>
      <c r="L409" s="65"/>
      <c r="M409" s="65"/>
      <c r="N409" s="65">
        <f>I409+J409+K409+L409+M409</f>
        <v>200000</v>
      </c>
      <c r="O409" s="110"/>
      <c r="P409" s="109">
        <f>N409</f>
        <v>200000</v>
      </c>
    </row>
    <row r="410" spans="1:16" ht="14.45" customHeight="1">
      <c r="A410" s="34" t="s">
        <v>54</v>
      </c>
      <c r="B410" s="2">
        <v>802</v>
      </c>
      <c r="C410" s="13" t="s">
        <v>207</v>
      </c>
      <c r="D410" s="13" t="s">
        <v>207</v>
      </c>
      <c r="E410" s="80">
        <v>1120011020</v>
      </c>
      <c r="F410" s="13" t="s">
        <v>40</v>
      </c>
      <c r="G410" s="69">
        <v>226</v>
      </c>
      <c r="H410" s="70" t="s">
        <v>0</v>
      </c>
      <c r="I410" s="65">
        <v>743000</v>
      </c>
      <c r="J410" s="65">
        <f t="shared" ref="J410:M410" si="231">J411</f>
        <v>0</v>
      </c>
      <c r="K410" s="65">
        <f t="shared" si="231"/>
        <v>230390</v>
      </c>
      <c r="L410" s="65">
        <f t="shared" si="231"/>
        <v>0</v>
      </c>
      <c r="M410" s="65">
        <f t="shared" si="231"/>
        <v>0</v>
      </c>
      <c r="N410" s="65">
        <f>N411</f>
        <v>973390</v>
      </c>
      <c r="O410" s="65">
        <f t="shared" ref="O410:P410" si="232">O411</f>
        <v>0</v>
      </c>
      <c r="P410" s="65">
        <f t="shared" si="232"/>
        <v>973390</v>
      </c>
    </row>
    <row r="411" spans="1:16" ht="24" customHeight="1">
      <c r="A411" s="34" t="s">
        <v>54</v>
      </c>
      <c r="B411" s="2">
        <v>802</v>
      </c>
      <c r="C411" s="13" t="s">
        <v>207</v>
      </c>
      <c r="D411" s="13" t="s">
        <v>207</v>
      </c>
      <c r="E411" s="80">
        <v>1120011020</v>
      </c>
      <c r="F411" s="13" t="s">
        <v>40</v>
      </c>
      <c r="G411" s="69">
        <v>226</v>
      </c>
      <c r="H411" s="70">
        <v>1140</v>
      </c>
      <c r="I411" s="71">
        <v>743000</v>
      </c>
      <c r="J411" s="71"/>
      <c r="K411" s="71">
        <f>120390+110000</f>
        <v>230390</v>
      </c>
      <c r="L411" s="71"/>
      <c r="M411" s="71"/>
      <c r="N411" s="71">
        <f>I411+J411+K411+L411+M411</f>
        <v>973390</v>
      </c>
      <c r="O411" s="110"/>
      <c r="P411" s="109">
        <f>N411</f>
        <v>973390</v>
      </c>
    </row>
    <row r="412" spans="1:16" ht="24" customHeight="1">
      <c r="A412" s="34" t="s">
        <v>41</v>
      </c>
      <c r="B412" s="2">
        <v>802</v>
      </c>
      <c r="C412" s="13" t="s">
        <v>207</v>
      </c>
      <c r="D412" s="13" t="s">
        <v>207</v>
      </c>
      <c r="E412" s="80">
        <v>1120011020</v>
      </c>
      <c r="F412" s="13" t="s">
        <v>40</v>
      </c>
      <c r="G412" s="69">
        <v>296</v>
      </c>
      <c r="H412" s="70" t="s">
        <v>0</v>
      </c>
      <c r="I412" s="71">
        <v>634000</v>
      </c>
      <c r="J412" s="71">
        <f t="shared" ref="J412:M412" si="233">J413</f>
        <v>0</v>
      </c>
      <c r="K412" s="71">
        <f t="shared" si="233"/>
        <v>80000</v>
      </c>
      <c r="L412" s="71">
        <f t="shared" si="233"/>
        <v>0</v>
      </c>
      <c r="M412" s="71">
        <f t="shared" si="233"/>
        <v>-380000</v>
      </c>
      <c r="N412" s="71">
        <f>N413</f>
        <v>334000</v>
      </c>
      <c r="O412" s="71">
        <f t="shared" ref="O412:P412" si="234">O413</f>
        <v>0</v>
      </c>
      <c r="P412" s="71">
        <f t="shared" si="234"/>
        <v>334000</v>
      </c>
    </row>
    <row r="413" spans="1:16" ht="24" customHeight="1">
      <c r="A413" s="34"/>
      <c r="B413" s="2">
        <v>802</v>
      </c>
      <c r="C413" s="13" t="s">
        <v>207</v>
      </c>
      <c r="D413" s="13" t="s">
        <v>207</v>
      </c>
      <c r="E413" s="80">
        <v>1120011020</v>
      </c>
      <c r="F413" s="13" t="s">
        <v>40</v>
      </c>
      <c r="G413" s="69">
        <v>296</v>
      </c>
      <c r="H413" s="70">
        <v>1148</v>
      </c>
      <c r="I413" s="71">
        <v>634000</v>
      </c>
      <c r="J413" s="71"/>
      <c r="K413" s="71">
        <f>80000</f>
        <v>80000</v>
      </c>
      <c r="L413" s="71"/>
      <c r="M413" s="71">
        <f>-380000</f>
        <v>-380000</v>
      </c>
      <c r="N413" s="71">
        <f>I413+J413+K413+L413+M413</f>
        <v>334000</v>
      </c>
      <c r="O413" s="110"/>
      <c r="P413" s="109">
        <f>N413</f>
        <v>334000</v>
      </c>
    </row>
    <row r="414" spans="1:16" ht="24" customHeight="1">
      <c r="A414" s="34" t="s">
        <v>289</v>
      </c>
      <c r="B414" s="2">
        <v>802</v>
      </c>
      <c r="C414" s="13" t="s">
        <v>207</v>
      </c>
      <c r="D414" s="13" t="s">
        <v>207</v>
      </c>
      <c r="E414" s="80">
        <v>1120011020</v>
      </c>
      <c r="F414" s="13" t="s">
        <v>40</v>
      </c>
      <c r="G414" s="69">
        <v>340</v>
      </c>
      <c r="H414" s="70"/>
      <c r="I414" s="71">
        <v>60000</v>
      </c>
      <c r="J414" s="71">
        <f t="shared" ref="J414:M414" si="235">J415</f>
        <v>0</v>
      </c>
      <c r="K414" s="71">
        <f t="shared" si="235"/>
        <v>0</v>
      </c>
      <c r="L414" s="71">
        <f t="shared" si="235"/>
        <v>0</v>
      </c>
      <c r="M414" s="71">
        <f t="shared" si="235"/>
        <v>-20000</v>
      </c>
      <c r="N414" s="71">
        <f>N415</f>
        <v>40000</v>
      </c>
      <c r="O414" s="71">
        <f t="shared" ref="O414:P414" si="236">O415</f>
        <v>0</v>
      </c>
      <c r="P414" s="71">
        <f t="shared" si="236"/>
        <v>40000</v>
      </c>
    </row>
    <row r="415" spans="1:16" ht="23.25" customHeight="1">
      <c r="A415" s="34" t="s">
        <v>82</v>
      </c>
      <c r="B415" s="2">
        <v>802</v>
      </c>
      <c r="C415" s="13" t="s">
        <v>207</v>
      </c>
      <c r="D415" s="13" t="s">
        <v>207</v>
      </c>
      <c r="E415" s="80">
        <v>1120011020</v>
      </c>
      <c r="F415" s="13" t="s">
        <v>40</v>
      </c>
      <c r="G415" s="69">
        <v>340</v>
      </c>
      <c r="H415" s="70">
        <v>1123</v>
      </c>
      <c r="I415" s="71">
        <v>60000</v>
      </c>
      <c r="J415" s="71"/>
      <c r="K415" s="71"/>
      <c r="L415" s="71"/>
      <c r="M415" s="71">
        <f>-20000</f>
        <v>-20000</v>
      </c>
      <c r="N415" s="71">
        <f>I415+J415+K415+L415+M415</f>
        <v>40000</v>
      </c>
      <c r="O415" s="110"/>
      <c r="P415" s="109">
        <f>N415</f>
        <v>40000</v>
      </c>
    </row>
    <row r="416" spans="1:16" ht="14.45" customHeight="1">
      <c r="A416" s="7" t="s">
        <v>106</v>
      </c>
      <c r="B416" s="2">
        <v>802</v>
      </c>
      <c r="C416" s="13" t="s">
        <v>207</v>
      </c>
      <c r="D416" s="13" t="s">
        <v>207</v>
      </c>
      <c r="E416" s="13">
        <v>1120011020</v>
      </c>
      <c r="F416" s="13">
        <v>350</v>
      </c>
      <c r="G416" s="13">
        <v>296</v>
      </c>
      <c r="H416" s="49" t="s">
        <v>107</v>
      </c>
      <c r="I416" s="86">
        <v>645000</v>
      </c>
      <c r="J416" s="86"/>
      <c r="K416" s="86"/>
      <c r="L416" s="86"/>
      <c r="M416" s="86">
        <f>150000</f>
        <v>150000</v>
      </c>
      <c r="N416" s="86">
        <f>I416+J416+K416+L416+M416</f>
        <v>795000</v>
      </c>
      <c r="O416" s="110"/>
      <c r="P416" s="109">
        <f>N416</f>
        <v>795000</v>
      </c>
    </row>
    <row r="417" spans="1:16" ht="14.45" customHeight="1">
      <c r="A417" s="15" t="s">
        <v>212</v>
      </c>
      <c r="B417" s="75">
        <v>802</v>
      </c>
      <c r="C417" s="16" t="s">
        <v>162</v>
      </c>
      <c r="D417" s="101"/>
      <c r="E417" s="101"/>
      <c r="F417" s="101"/>
      <c r="G417" s="101"/>
      <c r="H417" s="102"/>
      <c r="I417" s="103">
        <f>I418</f>
        <v>90000</v>
      </c>
      <c r="J417" s="103">
        <f t="shared" ref="J417:P417" si="237">J418</f>
        <v>0</v>
      </c>
      <c r="K417" s="103">
        <f t="shared" si="237"/>
        <v>90000</v>
      </c>
      <c r="L417" s="103">
        <f t="shared" si="237"/>
        <v>0</v>
      </c>
      <c r="M417" s="103">
        <f t="shared" si="237"/>
        <v>0</v>
      </c>
      <c r="N417" s="103">
        <f t="shared" si="237"/>
        <v>180000</v>
      </c>
      <c r="O417" s="103">
        <f t="shared" si="237"/>
        <v>0</v>
      </c>
      <c r="P417" s="103">
        <f t="shared" si="237"/>
        <v>180000</v>
      </c>
    </row>
    <row r="418" spans="1:16" ht="14.45" customHeight="1">
      <c r="A418" s="34" t="s">
        <v>304</v>
      </c>
      <c r="B418" s="2">
        <v>802</v>
      </c>
      <c r="C418" s="27" t="s">
        <v>162</v>
      </c>
      <c r="D418" s="100" t="s">
        <v>12</v>
      </c>
      <c r="E418" s="27" t="s">
        <v>331</v>
      </c>
      <c r="F418" s="27">
        <v>540</v>
      </c>
      <c r="G418" s="27">
        <v>251</v>
      </c>
      <c r="H418" s="49"/>
      <c r="I418" s="86">
        <v>90000</v>
      </c>
      <c r="J418" s="86"/>
      <c r="K418" s="86">
        <v>90000</v>
      </c>
      <c r="L418" s="86"/>
      <c r="M418" s="86"/>
      <c r="N418" s="86">
        <f>I418+K418+L418+M418</f>
        <v>180000</v>
      </c>
      <c r="O418" s="110"/>
      <c r="P418" s="109">
        <f>N418</f>
        <v>180000</v>
      </c>
    </row>
    <row r="419" spans="1:16" ht="14.45" customHeight="1">
      <c r="A419" s="15" t="s">
        <v>367</v>
      </c>
      <c r="B419" s="75">
        <v>802</v>
      </c>
      <c r="C419" s="16" t="s">
        <v>162</v>
      </c>
      <c r="D419" s="16" t="s">
        <v>0</v>
      </c>
      <c r="E419" s="16" t="s">
        <v>0</v>
      </c>
      <c r="F419" s="16" t="s">
        <v>0</v>
      </c>
      <c r="G419" s="16" t="s">
        <v>0</v>
      </c>
      <c r="H419" s="50" t="s">
        <v>0</v>
      </c>
      <c r="I419" s="62">
        <v>4452425</v>
      </c>
      <c r="J419" s="62" t="e">
        <f t="shared" ref="J419:P428" si="238">J420</f>
        <v>#REF!</v>
      </c>
      <c r="K419" s="62">
        <f t="shared" si="238"/>
        <v>100000</v>
      </c>
      <c r="L419" s="62">
        <f t="shared" si="238"/>
        <v>0</v>
      </c>
      <c r="M419" s="62">
        <f t="shared" si="238"/>
        <v>0</v>
      </c>
      <c r="N419" s="62">
        <f t="shared" si="238"/>
        <v>4462425</v>
      </c>
      <c r="O419" s="62">
        <f t="shared" si="238"/>
        <v>0</v>
      </c>
      <c r="P419" s="62">
        <f t="shared" si="238"/>
        <v>4462425</v>
      </c>
    </row>
    <row r="420" spans="1:16" ht="14.45" customHeight="1">
      <c r="A420" s="8"/>
      <c r="B420" s="2">
        <v>802</v>
      </c>
      <c r="C420" s="6" t="s">
        <v>162</v>
      </c>
      <c r="D420" s="22" t="s">
        <v>50</v>
      </c>
      <c r="E420" s="6" t="s">
        <v>0</v>
      </c>
      <c r="F420" s="6" t="s">
        <v>0</v>
      </c>
      <c r="G420" s="6" t="s">
        <v>0</v>
      </c>
      <c r="H420" s="51" t="s">
        <v>0</v>
      </c>
      <c r="I420" s="63">
        <v>4452425</v>
      </c>
      <c r="J420" s="63" t="e">
        <f t="shared" si="238"/>
        <v>#REF!</v>
      </c>
      <c r="K420" s="63">
        <f t="shared" si="238"/>
        <v>100000</v>
      </c>
      <c r="L420" s="63">
        <f t="shared" si="238"/>
        <v>0</v>
      </c>
      <c r="M420" s="63">
        <f t="shared" si="238"/>
        <v>0</v>
      </c>
      <c r="N420" s="63">
        <f t="shared" si="238"/>
        <v>4462425</v>
      </c>
      <c r="O420" s="63">
        <f t="shared" si="238"/>
        <v>0</v>
      </c>
      <c r="P420" s="63">
        <f t="shared" si="238"/>
        <v>4462425</v>
      </c>
    </row>
    <row r="421" spans="1:16" ht="43.35" customHeight="1">
      <c r="A421" s="10" t="s">
        <v>301</v>
      </c>
      <c r="B421" s="2">
        <v>802</v>
      </c>
      <c r="C421" s="6" t="s">
        <v>162</v>
      </c>
      <c r="D421" s="22" t="s">
        <v>50</v>
      </c>
      <c r="E421" s="6" t="s">
        <v>329</v>
      </c>
      <c r="F421" s="6" t="s">
        <v>0</v>
      </c>
      <c r="G421" s="6" t="s">
        <v>0</v>
      </c>
      <c r="H421" s="51" t="s">
        <v>0</v>
      </c>
      <c r="I421" s="63">
        <v>4452425</v>
      </c>
      <c r="J421" s="63" t="e">
        <f t="shared" si="238"/>
        <v>#REF!</v>
      </c>
      <c r="K421" s="63">
        <f t="shared" si="238"/>
        <v>100000</v>
      </c>
      <c r="L421" s="63">
        <f t="shared" si="238"/>
        <v>0</v>
      </c>
      <c r="M421" s="63">
        <f t="shared" si="238"/>
        <v>0</v>
      </c>
      <c r="N421" s="63">
        <f t="shared" si="238"/>
        <v>4462425</v>
      </c>
      <c r="O421" s="63">
        <f t="shared" si="238"/>
        <v>0</v>
      </c>
      <c r="P421" s="63">
        <f t="shared" si="238"/>
        <v>4462425</v>
      </c>
    </row>
    <row r="422" spans="1:16" ht="28.9" customHeight="1">
      <c r="A422" s="10" t="s">
        <v>213</v>
      </c>
      <c r="B422" s="2">
        <v>802</v>
      </c>
      <c r="C422" s="6" t="s">
        <v>162</v>
      </c>
      <c r="D422" s="22" t="s">
        <v>50</v>
      </c>
      <c r="E422" s="6" t="s">
        <v>330</v>
      </c>
      <c r="F422" s="6" t="s">
        <v>0</v>
      </c>
      <c r="G422" s="6" t="s">
        <v>0</v>
      </c>
      <c r="H422" s="51" t="s">
        <v>0</v>
      </c>
      <c r="I422" s="63">
        <v>4452425</v>
      </c>
      <c r="J422" s="63" t="e">
        <f t="shared" si="238"/>
        <v>#REF!</v>
      </c>
      <c r="K422" s="63">
        <f t="shared" si="238"/>
        <v>100000</v>
      </c>
      <c r="L422" s="63">
        <f t="shared" si="238"/>
        <v>0</v>
      </c>
      <c r="M422" s="63">
        <f t="shared" si="238"/>
        <v>0</v>
      </c>
      <c r="N422" s="63">
        <f t="shared" si="238"/>
        <v>4462425</v>
      </c>
      <c r="O422" s="63">
        <f t="shared" si="238"/>
        <v>0</v>
      </c>
      <c r="P422" s="63">
        <f t="shared" si="238"/>
        <v>4462425</v>
      </c>
    </row>
    <row r="423" spans="1:16" ht="28.9" customHeight="1">
      <c r="A423" s="11" t="s">
        <v>214</v>
      </c>
      <c r="B423" s="2">
        <v>802</v>
      </c>
      <c r="C423" s="12" t="s">
        <v>162</v>
      </c>
      <c r="D423" s="22" t="s">
        <v>50</v>
      </c>
      <c r="E423" s="79">
        <v>1020010002</v>
      </c>
      <c r="F423" s="12" t="s">
        <v>0</v>
      </c>
      <c r="G423" s="12" t="s">
        <v>0</v>
      </c>
      <c r="H423" s="52" t="s">
        <v>0</v>
      </c>
      <c r="I423" s="64">
        <v>4452425</v>
      </c>
      <c r="J423" s="64" t="e">
        <f>J427+J424+J440+#REF!</f>
        <v>#REF!</v>
      </c>
      <c r="K423" s="64">
        <f>K427+K424+K440</f>
        <v>100000</v>
      </c>
      <c r="L423" s="64">
        <f t="shared" ref="L423:M423" si="239">L427+L424+L440</f>
        <v>0</v>
      </c>
      <c r="M423" s="64">
        <f t="shared" si="239"/>
        <v>0</v>
      </c>
      <c r="N423" s="64">
        <f>N427+N424+N440</f>
        <v>4462425</v>
      </c>
      <c r="O423" s="64">
        <f t="shared" ref="O423:P423" si="240">O427+O424+O440</f>
        <v>0</v>
      </c>
      <c r="P423" s="64">
        <f t="shared" si="240"/>
        <v>4462425</v>
      </c>
    </row>
    <row r="424" spans="1:16" ht="43.5" customHeight="1">
      <c r="A424" s="11" t="s">
        <v>39</v>
      </c>
      <c r="B424" s="2">
        <v>802</v>
      </c>
      <c r="C424" s="12" t="s">
        <v>162</v>
      </c>
      <c r="D424" s="22" t="s">
        <v>50</v>
      </c>
      <c r="E424" s="79">
        <v>1020010002</v>
      </c>
      <c r="F424" s="12">
        <v>123</v>
      </c>
      <c r="G424" s="12"/>
      <c r="H424" s="52"/>
      <c r="I424" s="64">
        <v>140000</v>
      </c>
      <c r="J424" s="64">
        <f t="shared" ref="J424:P425" si="241">J425</f>
        <v>0</v>
      </c>
      <c r="K424" s="64">
        <f t="shared" si="241"/>
        <v>0</v>
      </c>
      <c r="L424" s="64">
        <f t="shared" si="241"/>
        <v>0</v>
      </c>
      <c r="M424" s="64">
        <f t="shared" si="241"/>
        <v>0</v>
      </c>
      <c r="N424" s="64">
        <f t="shared" si="241"/>
        <v>140000</v>
      </c>
      <c r="O424" s="64">
        <f t="shared" si="241"/>
        <v>0</v>
      </c>
      <c r="P424" s="64">
        <f t="shared" si="241"/>
        <v>140000</v>
      </c>
    </row>
    <row r="425" spans="1:16" ht="28.9" customHeight="1">
      <c r="A425" s="31" t="s">
        <v>302</v>
      </c>
      <c r="B425" s="2">
        <v>802</v>
      </c>
      <c r="C425" s="27" t="s">
        <v>162</v>
      </c>
      <c r="D425" s="28" t="s">
        <v>50</v>
      </c>
      <c r="E425" s="29">
        <v>1020010002</v>
      </c>
      <c r="F425" s="27">
        <v>123</v>
      </c>
      <c r="G425" s="27">
        <v>296</v>
      </c>
      <c r="H425" s="52"/>
      <c r="I425" s="66">
        <v>140000</v>
      </c>
      <c r="J425" s="66">
        <f t="shared" si="241"/>
        <v>0</v>
      </c>
      <c r="K425" s="66">
        <f t="shared" si="241"/>
        <v>0</v>
      </c>
      <c r="L425" s="66">
        <f t="shared" si="241"/>
        <v>0</v>
      </c>
      <c r="M425" s="66">
        <f t="shared" si="241"/>
        <v>0</v>
      </c>
      <c r="N425" s="66">
        <f t="shared" si="241"/>
        <v>140000</v>
      </c>
      <c r="O425" s="66">
        <f t="shared" si="241"/>
        <v>0</v>
      </c>
      <c r="P425" s="66">
        <f t="shared" si="241"/>
        <v>140000</v>
      </c>
    </row>
    <row r="426" spans="1:16" ht="28.9" customHeight="1">
      <c r="A426" s="31" t="s">
        <v>303</v>
      </c>
      <c r="B426" s="2">
        <v>802</v>
      </c>
      <c r="C426" s="27" t="s">
        <v>162</v>
      </c>
      <c r="D426" s="28" t="s">
        <v>50</v>
      </c>
      <c r="E426" s="29">
        <v>1020010002</v>
      </c>
      <c r="F426" s="27">
        <v>123</v>
      </c>
      <c r="G426" s="27">
        <v>296</v>
      </c>
      <c r="H426" s="53">
        <v>1150</v>
      </c>
      <c r="I426" s="66">
        <v>140000</v>
      </c>
      <c r="J426" s="66"/>
      <c r="K426" s="66"/>
      <c r="L426" s="66"/>
      <c r="M426" s="66"/>
      <c r="N426" s="66">
        <f>I426+J426+K426+L426+M426</f>
        <v>140000</v>
      </c>
      <c r="O426" s="110"/>
      <c r="P426" s="109">
        <f>N426</f>
        <v>140000</v>
      </c>
    </row>
    <row r="427" spans="1:16" ht="43.35" customHeight="1">
      <c r="A427" s="10" t="s">
        <v>35</v>
      </c>
      <c r="B427" s="2">
        <v>802</v>
      </c>
      <c r="C427" s="6" t="s">
        <v>162</v>
      </c>
      <c r="D427" s="22" t="s">
        <v>50</v>
      </c>
      <c r="E427" s="19">
        <v>1020010002</v>
      </c>
      <c r="F427" s="6" t="s">
        <v>36</v>
      </c>
      <c r="G427" s="6" t="s">
        <v>0</v>
      </c>
      <c r="H427" s="51" t="s">
        <v>0</v>
      </c>
      <c r="I427" s="63">
        <v>3419425</v>
      </c>
      <c r="J427" s="63">
        <f t="shared" ref="J427:M428" si="242">J428</f>
        <v>0</v>
      </c>
      <c r="K427" s="63">
        <f t="shared" si="242"/>
        <v>100000</v>
      </c>
      <c r="L427" s="63">
        <f t="shared" si="242"/>
        <v>0</v>
      </c>
      <c r="M427" s="63">
        <f t="shared" si="242"/>
        <v>75000</v>
      </c>
      <c r="N427" s="63">
        <f t="shared" si="238"/>
        <v>3594425</v>
      </c>
      <c r="O427" s="63">
        <f t="shared" si="238"/>
        <v>0</v>
      </c>
      <c r="P427" s="63">
        <f t="shared" si="238"/>
        <v>3594425</v>
      </c>
    </row>
    <row r="428" spans="1:16" ht="43.35" customHeight="1">
      <c r="A428" s="10" t="s">
        <v>37</v>
      </c>
      <c r="B428" s="2">
        <v>802</v>
      </c>
      <c r="C428" s="6" t="s">
        <v>162</v>
      </c>
      <c r="D428" s="28" t="s">
        <v>50</v>
      </c>
      <c r="E428" s="19">
        <v>1020010002</v>
      </c>
      <c r="F428" s="6" t="s">
        <v>38</v>
      </c>
      <c r="G428" s="6" t="s">
        <v>0</v>
      </c>
      <c r="H428" s="51" t="s">
        <v>0</v>
      </c>
      <c r="I428" s="63">
        <v>3419425</v>
      </c>
      <c r="J428" s="63">
        <f t="shared" si="242"/>
        <v>0</v>
      </c>
      <c r="K428" s="63">
        <f t="shared" si="242"/>
        <v>100000</v>
      </c>
      <c r="L428" s="63">
        <f t="shared" si="242"/>
        <v>0</v>
      </c>
      <c r="M428" s="63">
        <f t="shared" si="242"/>
        <v>75000</v>
      </c>
      <c r="N428" s="63">
        <f t="shared" si="238"/>
        <v>3594425</v>
      </c>
      <c r="O428" s="63">
        <f t="shared" si="238"/>
        <v>0</v>
      </c>
      <c r="P428" s="63">
        <f t="shared" si="238"/>
        <v>3594425</v>
      </c>
    </row>
    <row r="429" spans="1:16" ht="43.35" customHeight="1">
      <c r="A429" s="5" t="s">
        <v>39</v>
      </c>
      <c r="B429" s="2">
        <v>802</v>
      </c>
      <c r="C429" s="6" t="s">
        <v>162</v>
      </c>
      <c r="D429" s="22" t="s">
        <v>50</v>
      </c>
      <c r="E429" s="19">
        <v>1020010002</v>
      </c>
      <c r="F429" s="6" t="s">
        <v>40</v>
      </c>
      <c r="G429" s="6" t="s">
        <v>0</v>
      </c>
      <c r="H429" s="51" t="s">
        <v>0</v>
      </c>
      <c r="I429" s="63">
        <v>3419425</v>
      </c>
      <c r="J429" s="63">
        <f t="shared" ref="J429:M429" si="243">J430+J432+J435+J437</f>
        <v>0</v>
      </c>
      <c r="K429" s="63">
        <f t="shared" si="243"/>
        <v>100000</v>
      </c>
      <c r="L429" s="63">
        <f t="shared" si="243"/>
        <v>0</v>
      </c>
      <c r="M429" s="63">
        <f t="shared" si="243"/>
        <v>75000</v>
      </c>
      <c r="N429" s="63">
        <f>N430+N432+N435+N437</f>
        <v>3594425</v>
      </c>
      <c r="O429" s="110"/>
      <c r="P429" s="109">
        <f>N429</f>
        <v>3594425</v>
      </c>
    </row>
    <row r="430" spans="1:16" ht="14.45" customHeight="1">
      <c r="A430" s="7" t="s">
        <v>84</v>
      </c>
      <c r="B430" s="2">
        <v>802</v>
      </c>
      <c r="C430" s="13" t="s">
        <v>162</v>
      </c>
      <c r="D430" s="28" t="s">
        <v>50</v>
      </c>
      <c r="E430" s="80">
        <v>1020010002</v>
      </c>
      <c r="F430" s="13" t="s">
        <v>40</v>
      </c>
      <c r="G430" s="7" t="s">
        <v>85</v>
      </c>
      <c r="H430" s="49" t="s">
        <v>0</v>
      </c>
      <c r="I430" s="65">
        <v>200000</v>
      </c>
      <c r="J430" s="65">
        <f t="shared" ref="J430:M430" si="244">J431</f>
        <v>0</v>
      </c>
      <c r="K430" s="65">
        <f t="shared" si="244"/>
        <v>0</v>
      </c>
      <c r="L430" s="65">
        <f t="shared" si="244"/>
        <v>0</v>
      </c>
      <c r="M430" s="65">
        <f t="shared" si="244"/>
        <v>0</v>
      </c>
      <c r="N430" s="65">
        <f>N431</f>
        <v>200000</v>
      </c>
      <c r="O430" s="65">
        <f t="shared" ref="O430:P430" si="245">O431</f>
        <v>0</v>
      </c>
      <c r="P430" s="65">
        <f t="shared" si="245"/>
        <v>200000</v>
      </c>
    </row>
    <row r="431" spans="1:16" ht="56.25" customHeight="1">
      <c r="A431" s="7" t="s">
        <v>86</v>
      </c>
      <c r="B431" s="2">
        <v>802</v>
      </c>
      <c r="C431" s="13" t="s">
        <v>162</v>
      </c>
      <c r="D431" s="28" t="s">
        <v>50</v>
      </c>
      <c r="E431" s="80">
        <v>1020010002</v>
      </c>
      <c r="F431" s="13" t="s">
        <v>40</v>
      </c>
      <c r="G431" s="7" t="s">
        <v>85</v>
      </c>
      <c r="H431" s="49" t="s">
        <v>87</v>
      </c>
      <c r="I431" s="65">
        <v>200000</v>
      </c>
      <c r="J431" s="65"/>
      <c r="K431" s="65"/>
      <c r="L431" s="65"/>
      <c r="M431" s="65"/>
      <c r="N431" s="65">
        <f>I431+J431+K431+L431+M431</f>
        <v>200000</v>
      </c>
      <c r="O431" s="110"/>
      <c r="P431" s="109">
        <f>N431</f>
        <v>200000</v>
      </c>
    </row>
    <row r="432" spans="1:16" ht="14.45" customHeight="1">
      <c r="A432" s="7" t="s">
        <v>54</v>
      </c>
      <c r="B432" s="2">
        <v>802</v>
      </c>
      <c r="C432" s="13" t="s">
        <v>162</v>
      </c>
      <c r="D432" s="28" t="s">
        <v>50</v>
      </c>
      <c r="E432" s="80">
        <v>1020010002</v>
      </c>
      <c r="F432" s="13" t="s">
        <v>40</v>
      </c>
      <c r="G432" s="7" t="s">
        <v>55</v>
      </c>
      <c r="H432" s="49" t="s">
        <v>0</v>
      </c>
      <c r="I432" s="65">
        <v>727425</v>
      </c>
      <c r="J432" s="65">
        <f t="shared" ref="J432:M432" si="246">J433+J434</f>
        <v>0</v>
      </c>
      <c r="K432" s="65">
        <f t="shared" si="246"/>
        <v>0</v>
      </c>
      <c r="L432" s="65">
        <f t="shared" si="246"/>
        <v>0</v>
      </c>
      <c r="M432" s="65">
        <f t="shared" si="246"/>
        <v>0</v>
      </c>
      <c r="N432" s="65">
        <f>N433+N434</f>
        <v>727425</v>
      </c>
      <c r="O432" s="65">
        <f t="shared" ref="O432:P432" si="247">O433+O434</f>
        <v>-57133.33</v>
      </c>
      <c r="P432" s="65">
        <f t="shared" si="247"/>
        <v>670291.67000000004</v>
      </c>
    </row>
    <row r="433" spans="1:16" ht="28.9" hidden="1" customHeight="1">
      <c r="A433" s="7" t="s">
        <v>102</v>
      </c>
      <c r="B433" s="2">
        <v>802</v>
      </c>
      <c r="C433" s="13" t="s">
        <v>162</v>
      </c>
      <c r="D433" s="28" t="s">
        <v>50</v>
      </c>
      <c r="E433" s="80" t="s">
        <v>215</v>
      </c>
      <c r="F433" s="13" t="s">
        <v>40</v>
      </c>
      <c r="G433" s="7" t="s">
        <v>55</v>
      </c>
      <c r="H433" s="49" t="s">
        <v>103</v>
      </c>
      <c r="I433" s="65">
        <v>0</v>
      </c>
      <c r="J433" s="65"/>
      <c r="K433" s="65"/>
      <c r="L433" s="65"/>
      <c r="M433" s="65">
        <v>0</v>
      </c>
      <c r="N433" s="65">
        <v>0</v>
      </c>
      <c r="O433" s="110"/>
      <c r="P433" s="110"/>
    </row>
    <row r="434" spans="1:16" ht="38.25" customHeight="1">
      <c r="A434" s="7" t="s">
        <v>104</v>
      </c>
      <c r="B434" s="2">
        <v>802</v>
      </c>
      <c r="C434" s="13" t="s">
        <v>162</v>
      </c>
      <c r="D434" s="28" t="s">
        <v>50</v>
      </c>
      <c r="E434" s="80">
        <v>1020010002</v>
      </c>
      <c r="F434" s="13" t="s">
        <v>40</v>
      </c>
      <c r="G434" s="7" t="s">
        <v>55</v>
      </c>
      <c r="H434" s="49" t="s">
        <v>105</v>
      </c>
      <c r="I434" s="72">
        <v>727425</v>
      </c>
      <c r="J434" s="72"/>
      <c r="K434" s="72"/>
      <c r="L434" s="72"/>
      <c r="M434" s="72"/>
      <c r="N434" s="72">
        <f>I434+J434+K434+L434+M434</f>
        <v>727425</v>
      </c>
      <c r="O434" s="110">
        <v>-57133.33</v>
      </c>
      <c r="P434" s="109">
        <f>N434+O434</f>
        <v>670291.67000000004</v>
      </c>
    </row>
    <row r="435" spans="1:16" ht="14.45" customHeight="1">
      <c r="A435" s="7" t="s">
        <v>41</v>
      </c>
      <c r="B435" s="2">
        <v>802</v>
      </c>
      <c r="C435" s="13" t="s">
        <v>162</v>
      </c>
      <c r="D435" s="28" t="s">
        <v>50</v>
      </c>
      <c r="E435" s="80">
        <v>1020010002</v>
      </c>
      <c r="F435" s="13" t="s">
        <v>40</v>
      </c>
      <c r="G435" s="13">
        <v>296</v>
      </c>
      <c r="H435" s="49" t="s">
        <v>0</v>
      </c>
      <c r="I435" s="72">
        <v>2414000</v>
      </c>
      <c r="J435" s="72">
        <f t="shared" ref="J435:M435" si="248">J436</f>
        <v>0</v>
      </c>
      <c r="K435" s="72">
        <f t="shared" si="248"/>
        <v>100000</v>
      </c>
      <c r="L435" s="72">
        <f t="shared" si="248"/>
        <v>0</v>
      </c>
      <c r="M435" s="72">
        <f t="shared" si="248"/>
        <v>70000</v>
      </c>
      <c r="N435" s="72">
        <f>N436</f>
        <v>2584000</v>
      </c>
      <c r="O435" s="72">
        <f t="shared" ref="O435:P435" si="249">O436</f>
        <v>0</v>
      </c>
      <c r="P435" s="72">
        <f t="shared" si="249"/>
        <v>2584000</v>
      </c>
    </row>
    <row r="436" spans="1:16" ht="40.5" customHeight="1">
      <c r="A436" s="7" t="s">
        <v>43</v>
      </c>
      <c r="B436" s="2">
        <v>802</v>
      </c>
      <c r="C436" s="13" t="s">
        <v>162</v>
      </c>
      <c r="D436" s="28" t="s">
        <v>50</v>
      </c>
      <c r="E436" s="13">
        <v>1020010002</v>
      </c>
      <c r="F436" s="13" t="s">
        <v>40</v>
      </c>
      <c r="G436" s="13">
        <v>296</v>
      </c>
      <c r="H436" s="49" t="s">
        <v>44</v>
      </c>
      <c r="I436" s="65">
        <v>2414000</v>
      </c>
      <c r="J436" s="65"/>
      <c r="K436" s="65">
        <v>100000</v>
      </c>
      <c r="L436" s="65"/>
      <c r="M436" s="65">
        <f>75000+15000-20000</f>
        <v>70000</v>
      </c>
      <c r="N436" s="65">
        <f>I436+J436+K436+L436+M436</f>
        <v>2584000</v>
      </c>
      <c r="O436" s="110"/>
      <c r="P436" s="109">
        <f>N436</f>
        <v>2584000</v>
      </c>
    </row>
    <row r="437" spans="1:16" ht="23.25" customHeight="1">
      <c r="A437" s="34" t="s">
        <v>289</v>
      </c>
      <c r="B437" s="2">
        <v>802</v>
      </c>
      <c r="C437" s="13" t="s">
        <v>162</v>
      </c>
      <c r="D437" s="28" t="s">
        <v>50</v>
      </c>
      <c r="E437" s="80">
        <v>1020010002</v>
      </c>
      <c r="F437" s="13" t="s">
        <v>40</v>
      </c>
      <c r="G437" s="69">
        <v>340</v>
      </c>
      <c r="H437" s="70"/>
      <c r="I437" s="72">
        <v>78000</v>
      </c>
      <c r="J437" s="72">
        <f t="shared" ref="J437:M437" si="250">J438+J439</f>
        <v>0</v>
      </c>
      <c r="K437" s="72">
        <f t="shared" si="250"/>
        <v>0</v>
      </c>
      <c r="L437" s="72">
        <f t="shared" si="250"/>
        <v>0</v>
      </c>
      <c r="M437" s="72">
        <f t="shared" si="250"/>
        <v>5000</v>
      </c>
      <c r="N437" s="72">
        <f>N438+N439</f>
        <v>83000</v>
      </c>
      <c r="O437" s="72">
        <f t="shared" ref="O437:P437" si="251">O438+O439</f>
        <v>57133.33</v>
      </c>
      <c r="P437" s="72">
        <f t="shared" si="251"/>
        <v>140133.33000000002</v>
      </c>
    </row>
    <row r="438" spans="1:16" ht="23.25" customHeight="1">
      <c r="A438" s="34" t="s">
        <v>82</v>
      </c>
      <c r="B438" s="2">
        <v>802</v>
      </c>
      <c r="C438" s="13" t="s">
        <v>162</v>
      </c>
      <c r="D438" s="28" t="s">
        <v>50</v>
      </c>
      <c r="E438" s="80">
        <v>1020010002</v>
      </c>
      <c r="F438" s="13" t="s">
        <v>40</v>
      </c>
      <c r="G438" s="69">
        <v>340</v>
      </c>
      <c r="H438" s="70">
        <v>1117</v>
      </c>
      <c r="I438" s="72">
        <v>0</v>
      </c>
      <c r="J438" s="72"/>
      <c r="K438" s="72"/>
      <c r="L438" s="72"/>
      <c r="M438" s="72">
        <v>0</v>
      </c>
      <c r="N438" s="72">
        <f>I438+J438+K438+L438+M438</f>
        <v>0</v>
      </c>
      <c r="O438" s="110">
        <v>57133.33</v>
      </c>
      <c r="P438" s="110">
        <f>O438</f>
        <v>57133.33</v>
      </c>
    </row>
    <row r="439" spans="1:16" ht="23.25" customHeight="1">
      <c r="A439" s="34" t="s">
        <v>82</v>
      </c>
      <c r="B439" s="2">
        <v>802</v>
      </c>
      <c r="C439" s="13" t="s">
        <v>162</v>
      </c>
      <c r="D439" s="28" t="s">
        <v>50</v>
      </c>
      <c r="E439" s="80">
        <v>1020010002</v>
      </c>
      <c r="F439" s="13" t="s">
        <v>40</v>
      </c>
      <c r="G439" s="69">
        <v>340</v>
      </c>
      <c r="H439" s="70">
        <v>1123</v>
      </c>
      <c r="I439" s="72">
        <v>78000</v>
      </c>
      <c r="J439" s="72"/>
      <c r="K439" s="72"/>
      <c r="L439" s="72"/>
      <c r="M439" s="72">
        <f>-15000+20000</f>
        <v>5000</v>
      </c>
      <c r="N439" s="72">
        <f>I439+J439+K439+L439+M439</f>
        <v>83000</v>
      </c>
      <c r="O439" s="110"/>
      <c r="P439" s="109">
        <f>N439</f>
        <v>83000</v>
      </c>
    </row>
    <row r="440" spans="1:16" ht="13.5" customHeight="1">
      <c r="A440" s="34" t="s">
        <v>106</v>
      </c>
      <c r="B440" s="2">
        <v>802</v>
      </c>
      <c r="C440" s="27" t="s">
        <v>162</v>
      </c>
      <c r="D440" s="28" t="s">
        <v>50</v>
      </c>
      <c r="E440" s="29">
        <v>1020010002</v>
      </c>
      <c r="F440" s="27">
        <v>360</v>
      </c>
      <c r="G440" s="27">
        <v>296</v>
      </c>
      <c r="H440" s="58" t="s">
        <v>107</v>
      </c>
      <c r="I440" s="66">
        <v>803000</v>
      </c>
      <c r="J440" s="66"/>
      <c r="K440" s="66"/>
      <c r="L440" s="66"/>
      <c r="M440" s="66">
        <f>-75000</f>
        <v>-75000</v>
      </c>
      <c r="N440" s="66">
        <f>I440+J440+K440+L440+M440</f>
        <v>728000</v>
      </c>
      <c r="O440" s="110"/>
      <c r="P440" s="109">
        <f>N440</f>
        <v>728000</v>
      </c>
    </row>
    <row r="441" spans="1:16" ht="14.45" customHeight="1">
      <c r="A441" s="15" t="s">
        <v>216</v>
      </c>
      <c r="B441" s="75">
        <v>802</v>
      </c>
      <c r="C441" s="16" t="s">
        <v>217</v>
      </c>
      <c r="D441" s="16" t="s">
        <v>0</v>
      </c>
      <c r="E441" s="16" t="s">
        <v>0</v>
      </c>
      <c r="F441" s="16" t="s">
        <v>0</v>
      </c>
      <c r="G441" s="16" t="s">
        <v>0</v>
      </c>
      <c r="H441" s="50" t="s">
        <v>0</v>
      </c>
      <c r="I441" s="62">
        <v>9448448.1799999997</v>
      </c>
      <c r="J441" s="62">
        <f>J442+J480+J486+J487</f>
        <v>0</v>
      </c>
      <c r="K441" s="62">
        <f>K442+K480+K486+K487</f>
        <v>0</v>
      </c>
      <c r="L441" s="62">
        <f>L442+L480+L486+L487</f>
        <v>0</v>
      </c>
      <c r="M441" s="62">
        <f>M442+M480+M486+M487</f>
        <v>-1500000</v>
      </c>
      <c r="N441" s="62">
        <f>N442+N480+N486+N487</f>
        <v>7948448.1799999997</v>
      </c>
      <c r="O441" s="62">
        <f t="shared" ref="O441:P441" si="252">O442+O480+O486+O487</f>
        <v>0</v>
      </c>
      <c r="P441" s="62">
        <f t="shared" si="252"/>
        <v>7948448.1799999997</v>
      </c>
    </row>
    <row r="442" spans="1:16" ht="14.45" customHeight="1">
      <c r="A442" s="8" t="s">
        <v>218</v>
      </c>
      <c r="B442" s="2">
        <v>802</v>
      </c>
      <c r="C442" s="6" t="s">
        <v>217</v>
      </c>
      <c r="D442" s="6" t="s">
        <v>32</v>
      </c>
      <c r="E442" s="6" t="s">
        <v>0</v>
      </c>
      <c r="F442" s="6" t="s">
        <v>0</v>
      </c>
      <c r="G442" s="6" t="s">
        <v>0</v>
      </c>
      <c r="H442" s="51" t="s">
        <v>0</v>
      </c>
      <c r="I442" s="63">
        <v>9101888.1799999997</v>
      </c>
      <c r="J442" s="63">
        <f>J443+J461+J472+J485</f>
        <v>0</v>
      </c>
      <c r="K442" s="63">
        <f t="shared" ref="K442:M442" si="253">K443+K461+K472+K485</f>
        <v>0</v>
      </c>
      <c r="L442" s="63">
        <f t="shared" si="253"/>
        <v>0</v>
      </c>
      <c r="M442" s="63">
        <f t="shared" si="253"/>
        <v>-1500000</v>
      </c>
      <c r="N442" s="63">
        <f>N443+N461+N472+N485</f>
        <v>7601888.1799999997</v>
      </c>
      <c r="O442" s="63">
        <f t="shared" ref="O442:P442" si="254">O443+O461+O472+O485</f>
        <v>0</v>
      </c>
      <c r="P442" s="63">
        <f t="shared" si="254"/>
        <v>7601888.1799999997</v>
      </c>
    </row>
    <row r="443" spans="1:16" ht="43.35" customHeight="1">
      <c r="A443" s="10" t="s">
        <v>307</v>
      </c>
      <c r="B443" s="2">
        <v>802</v>
      </c>
      <c r="C443" s="6" t="s">
        <v>217</v>
      </c>
      <c r="D443" s="6" t="s">
        <v>32</v>
      </c>
      <c r="E443" s="6" t="s">
        <v>332</v>
      </c>
      <c r="F443" s="6" t="s">
        <v>0</v>
      </c>
      <c r="G443" s="6" t="s">
        <v>0</v>
      </c>
      <c r="H443" s="51" t="s">
        <v>0</v>
      </c>
      <c r="I443" s="63">
        <v>1217760</v>
      </c>
      <c r="J443" s="63">
        <f t="shared" ref="J443:P444" si="255">J444</f>
        <v>0</v>
      </c>
      <c r="K443" s="63">
        <f t="shared" si="255"/>
        <v>0</v>
      </c>
      <c r="L443" s="63">
        <f t="shared" si="255"/>
        <v>0</v>
      </c>
      <c r="M443" s="63">
        <f t="shared" si="255"/>
        <v>300000</v>
      </c>
      <c r="N443" s="63">
        <f t="shared" si="255"/>
        <v>1517760</v>
      </c>
      <c r="O443" s="63">
        <f t="shared" si="255"/>
        <v>0</v>
      </c>
      <c r="P443" s="63">
        <f t="shared" si="255"/>
        <v>1517760</v>
      </c>
    </row>
    <row r="444" spans="1:16" ht="28.9" customHeight="1">
      <c r="A444" s="10" t="s">
        <v>219</v>
      </c>
      <c r="B444" s="2">
        <v>802</v>
      </c>
      <c r="C444" s="6" t="s">
        <v>217</v>
      </c>
      <c r="D444" s="6" t="s">
        <v>32</v>
      </c>
      <c r="E444" s="19">
        <v>1530071020</v>
      </c>
      <c r="F444" s="6" t="s">
        <v>0</v>
      </c>
      <c r="G444" s="6" t="s">
        <v>0</v>
      </c>
      <c r="H444" s="51" t="s">
        <v>0</v>
      </c>
      <c r="I444" s="63">
        <v>1217760</v>
      </c>
      <c r="J444" s="63">
        <f t="shared" si="255"/>
        <v>0</v>
      </c>
      <c r="K444" s="63">
        <f t="shared" si="255"/>
        <v>0</v>
      </c>
      <c r="L444" s="63">
        <f t="shared" si="255"/>
        <v>0</v>
      </c>
      <c r="M444" s="63">
        <f t="shared" si="255"/>
        <v>300000</v>
      </c>
      <c r="N444" s="63">
        <f t="shared" si="255"/>
        <v>1517760</v>
      </c>
      <c r="O444" s="63">
        <f t="shared" si="255"/>
        <v>0</v>
      </c>
      <c r="P444" s="63">
        <f t="shared" si="255"/>
        <v>1517760</v>
      </c>
    </row>
    <row r="445" spans="1:16" ht="57.6" customHeight="1">
      <c r="A445" s="11" t="s">
        <v>220</v>
      </c>
      <c r="B445" s="2">
        <v>802</v>
      </c>
      <c r="C445" s="12" t="s">
        <v>217</v>
      </c>
      <c r="D445" s="12" t="s">
        <v>32</v>
      </c>
      <c r="E445" s="19">
        <v>1530071020</v>
      </c>
      <c r="F445" s="12" t="s">
        <v>0</v>
      </c>
      <c r="G445" s="12" t="s">
        <v>0</v>
      </c>
      <c r="H445" s="52" t="s">
        <v>0</v>
      </c>
      <c r="I445" s="64">
        <v>1217760</v>
      </c>
      <c r="J445" s="64">
        <f t="shared" ref="J445:M445" si="256">J446+J455</f>
        <v>0</v>
      </c>
      <c r="K445" s="64">
        <f t="shared" si="256"/>
        <v>0</v>
      </c>
      <c r="L445" s="64">
        <f t="shared" si="256"/>
        <v>0</v>
      </c>
      <c r="M445" s="64">
        <f t="shared" si="256"/>
        <v>300000</v>
      </c>
      <c r="N445" s="64">
        <f>N446+N455</f>
        <v>1517760</v>
      </c>
      <c r="O445" s="64">
        <f t="shared" ref="O445:P445" si="257">O446+O455</f>
        <v>0</v>
      </c>
      <c r="P445" s="64">
        <f t="shared" si="257"/>
        <v>1517760</v>
      </c>
    </row>
    <row r="446" spans="1:16" ht="43.35" customHeight="1">
      <c r="A446" s="10" t="s">
        <v>35</v>
      </c>
      <c r="B446" s="2">
        <v>802</v>
      </c>
      <c r="C446" s="6" t="s">
        <v>217</v>
      </c>
      <c r="D446" s="6" t="s">
        <v>32</v>
      </c>
      <c r="E446" s="19">
        <v>1530071020</v>
      </c>
      <c r="F446" s="6" t="s">
        <v>36</v>
      </c>
      <c r="G446" s="6" t="s">
        <v>0</v>
      </c>
      <c r="H446" s="51" t="s">
        <v>0</v>
      </c>
      <c r="I446" s="63">
        <v>344000</v>
      </c>
      <c r="J446" s="63">
        <f t="shared" ref="J446:P447" si="258">J447</f>
        <v>0</v>
      </c>
      <c r="K446" s="63">
        <f t="shared" si="258"/>
        <v>0</v>
      </c>
      <c r="L446" s="63">
        <f t="shared" si="258"/>
        <v>0</v>
      </c>
      <c r="M446" s="63">
        <f t="shared" si="258"/>
        <v>0</v>
      </c>
      <c r="N446" s="63">
        <f t="shared" si="258"/>
        <v>344000</v>
      </c>
      <c r="O446" s="63">
        <f t="shared" si="258"/>
        <v>0</v>
      </c>
      <c r="P446" s="63">
        <f t="shared" si="258"/>
        <v>344000</v>
      </c>
    </row>
    <row r="447" spans="1:16" ht="43.35" customHeight="1">
      <c r="A447" s="10" t="s">
        <v>37</v>
      </c>
      <c r="B447" s="2">
        <v>802</v>
      </c>
      <c r="C447" s="6" t="s">
        <v>217</v>
      </c>
      <c r="D447" s="6" t="s">
        <v>32</v>
      </c>
      <c r="E447" s="19">
        <v>1530071020</v>
      </c>
      <c r="F447" s="6" t="s">
        <v>38</v>
      </c>
      <c r="G447" s="6" t="s">
        <v>0</v>
      </c>
      <c r="H447" s="51" t="s">
        <v>0</v>
      </c>
      <c r="I447" s="63">
        <v>344000</v>
      </c>
      <c r="J447" s="63">
        <f t="shared" si="258"/>
        <v>0</v>
      </c>
      <c r="K447" s="63">
        <f t="shared" si="258"/>
        <v>0</v>
      </c>
      <c r="L447" s="63">
        <f t="shared" si="258"/>
        <v>0</v>
      </c>
      <c r="M447" s="63">
        <f t="shared" si="258"/>
        <v>0</v>
      </c>
      <c r="N447" s="63">
        <f t="shared" si="258"/>
        <v>344000</v>
      </c>
      <c r="O447" s="63">
        <f t="shared" si="258"/>
        <v>0</v>
      </c>
      <c r="P447" s="63">
        <f t="shared" si="258"/>
        <v>344000</v>
      </c>
    </row>
    <row r="448" spans="1:16" ht="43.35" customHeight="1">
      <c r="A448" s="5" t="s">
        <v>39</v>
      </c>
      <c r="B448" s="2">
        <v>802</v>
      </c>
      <c r="C448" s="6" t="s">
        <v>217</v>
      </c>
      <c r="D448" s="6" t="s">
        <v>32</v>
      </c>
      <c r="E448" s="19">
        <v>1530071020</v>
      </c>
      <c r="F448" s="6" t="s">
        <v>40</v>
      </c>
      <c r="G448" s="6" t="s">
        <v>0</v>
      </c>
      <c r="H448" s="51" t="s">
        <v>0</v>
      </c>
      <c r="I448" s="63">
        <v>344000</v>
      </c>
      <c r="J448" s="63">
        <f t="shared" ref="J448:M448" si="259">J449+J451</f>
        <v>0</v>
      </c>
      <c r="K448" s="63">
        <f t="shared" si="259"/>
        <v>0</v>
      </c>
      <c r="L448" s="63">
        <f t="shared" si="259"/>
        <v>0</v>
      </c>
      <c r="M448" s="63">
        <f t="shared" si="259"/>
        <v>0</v>
      </c>
      <c r="N448" s="63">
        <f>N449+N451</f>
        <v>344000</v>
      </c>
      <c r="O448" s="63">
        <f t="shared" ref="O448:P448" si="260">O449+O451</f>
        <v>0</v>
      </c>
      <c r="P448" s="63">
        <f t="shared" si="260"/>
        <v>344000</v>
      </c>
    </row>
    <row r="449" spans="1:16" ht="19.5" customHeight="1">
      <c r="A449" s="34" t="s">
        <v>84</v>
      </c>
      <c r="B449" s="2">
        <v>802</v>
      </c>
      <c r="C449" s="13" t="s">
        <v>217</v>
      </c>
      <c r="D449" s="13" t="s">
        <v>32</v>
      </c>
      <c r="E449" s="29">
        <v>1530071020</v>
      </c>
      <c r="F449" s="13" t="s">
        <v>40</v>
      </c>
      <c r="G449" s="13">
        <v>222</v>
      </c>
      <c r="H449" s="51"/>
      <c r="I449" s="66">
        <v>44000</v>
      </c>
      <c r="J449" s="66">
        <f t="shared" ref="J449:M449" si="261">J450</f>
        <v>0</v>
      </c>
      <c r="K449" s="66">
        <f t="shared" si="261"/>
        <v>0</v>
      </c>
      <c r="L449" s="66">
        <f t="shared" si="261"/>
        <v>0</v>
      </c>
      <c r="M449" s="66">
        <f t="shared" si="261"/>
        <v>0</v>
      </c>
      <c r="N449" s="66">
        <f>N450</f>
        <v>44000</v>
      </c>
      <c r="O449" s="66">
        <f t="shared" ref="O449:P449" si="262">O450</f>
        <v>0</v>
      </c>
      <c r="P449" s="66">
        <f t="shared" si="262"/>
        <v>44000</v>
      </c>
    </row>
    <row r="450" spans="1:16" ht="18" customHeight="1">
      <c r="A450" s="34" t="s">
        <v>294</v>
      </c>
      <c r="B450" s="2">
        <v>802</v>
      </c>
      <c r="C450" s="13" t="s">
        <v>217</v>
      </c>
      <c r="D450" s="13" t="s">
        <v>32</v>
      </c>
      <c r="E450" s="29">
        <v>1530071020</v>
      </c>
      <c r="F450" s="13" t="s">
        <v>40</v>
      </c>
      <c r="G450" s="13">
        <v>222</v>
      </c>
      <c r="H450" s="53">
        <v>1125</v>
      </c>
      <c r="I450" s="66">
        <v>44000</v>
      </c>
      <c r="J450" s="66"/>
      <c r="K450" s="66"/>
      <c r="L450" s="66"/>
      <c r="M450" s="66"/>
      <c r="N450" s="66">
        <f>I450+J450+K450+L450+M450</f>
        <v>44000</v>
      </c>
      <c r="O450" s="110"/>
      <c r="P450" s="109">
        <f>N450</f>
        <v>44000</v>
      </c>
    </row>
    <row r="451" spans="1:16" ht="14.45" customHeight="1">
      <c r="A451" s="7" t="s">
        <v>41</v>
      </c>
      <c r="B451" s="2">
        <v>802</v>
      </c>
      <c r="C451" s="13" t="s">
        <v>217</v>
      </c>
      <c r="D451" s="13" t="s">
        <v>32</v>
      </c>
      <c r="E451" s="29">
        <v>1530071020</v>
      </c>
      <c r="F451" s="13" t="s">
        <v>40</v>
      </c>
      <c r="G451" s="13">
        <v>296</v>
      </c>
      <c r="H451" s="49" t="s">
        <v>0</v>
      </c>
      <c r="I451" s="65">
        <v>300000</v>
      </c>
      <c r="J451" s="65">
        <f t="shared" ref="J451:M451" si="263">J452</f>
        <v>0</v>
      </c>
      <c r="K451" s="65">
        <f t="shared" si="263"/>
        <v>0</v>
      </c>
      <c r="L451" s="65">
        <f t="shared" si="263"/>
        <v>0</v>
      </c>
      <c r="M451" s="65">
        <f t="shared" si="263"/>
        <v>0</v>
      </c>
      <c r="N451" s="65">
        <f>N452</f>
        <v>300000</v>
      </c>
      <c r="O451" s="65">
        <f t="shared" ref="O451:P451" si="264">O452</f>
        <v>0</v>
      </c>
      <c r="P451" s="65">
        <f t="shared" si="264"/>
        <v>300000</v>
      </c>
    </row>
    <row r="452" spans="1:16" ht="57.6" customHeight="1">
      <c r="A452" s="7" t="s">
        <v>43</v>
      </c>
      <c r="B452" s="2">
        <v>802</v>
      </c>
      <c r="C452" s="13" t="s">
        <v>217</v>
      </c>
      <c r="D452" s="13" t="s">
        <v>32</v>
      </c>
      <c r="E452" s="29">
        <v>1530071020</v>
      </c>
      <c r="F452" s="13" t="s">
        <v>40</v>
      </c>
      <c r="G452" s="13">
        <v>296</v>
      </c>
      <c r="H452" s="49" t="s">
        <v>44</v>
      </c>
      <c r="I452" s="65">
        <v>300000</v>
      </c>
      <c r="J452" s="65"/>
      <c r="K452" s="65"/>
      <c r="L452" s="65"/>
      <c r="M452" s="65"/>
      <c r="N452" s="65">
        <f>I452+J452+K452+L452+M452</f>
        <v>300000</v>
      </c>
      <c r="O452" s="110"/>
      <c r="P452" s="109">
        <f>N452</f>
        <v>300000</v>
      </c>
    </row>
    <row r="453" spans="1:16" ht="14.45" hidden="1" customHeight="1">
      <c r="A453" s="7" t="s">
        <v>45</v>
      </c>
      <c r="B453" s="2">
        <v>802</v>
      </c>
      <c r="C453" s="13" t="s">
        <v>217</v>
      </c>
      <c r="D453" s="13" t="s">
        <v>32</v>
      </c>
      <c r="E453" s="29" t="s">
        <v>305</v>
      </c>
      <c r="F453" s="13" t="s">
        <v>40</v>
      </c>
      <c r="G453" s="7" t="s">
        <v>46</v>
      </c>
      <c r="H453" s="49" t="s">
        <v>0</v>
      </c>
      <c r="I453" s="65">
        <v>0</v>
      </c>
      <c r="J453" s="65"/>
      <c r="K453" s="65"/>
      <c r="L453" s="65"/>
      <c r="M453" s="65">
        <f>M454</f>
        <v>0</v>
      </c>
      <c r="N453" s="65">
        <f>N454</f>
        <v>0</v>
      </c>
      <c r="O453" s="110"/>
      <c r="P453" s="110"/>
    </row>
    <row r="454" spans="1:16" ht="28.9" hidden="1" customHeight="1">
      <c r="A454" s="7" t="s">
        <v>82</v>
      </c>
      <c r="B454" s="2">
        <v>802</v>
      </c>
      <c r="C454" s="13" t="s">
        <v>217</v>
      </c>
      <c r="D454" s="13" t="s">
        <v>32</v>
      </c>
      <c r="E454" s="29" t="s">
        <v>305</v>
      </c>
      <c r="F454" s="13" t="s">
        <v>40</v>
      </c>
      <c r="G454" s="7" t="s">
        <v>46</v>
      </c>
      <c r="H454" s="49" t="s">
        <v>83</v>
      </c>
      <c r="I454" s="65">
        <v>0</v>
      </c>
      <c r="J454" s="65"/>
      <c r="K454" s="65"/>
      <c r="L454" s="65"/>
      <c r="M454" s="65">
        <v>0</v>
      </c>
      <c r="N454" s="65">
        <v>0</v>
      </c>
      <c r="O454" s="110"/>
      <c r="P454" s="110"/>
    </row>
    <row r="455" spans="1:16" ht="28.9" customHeight="1">
      <c r="A455" s="10" t="s">
        <v>110</v>
      </c>
      <c r="B455" s="2">
        <v>802</v>
      </c>
      <c r="C455" s="6" t="s">
        <v>217</v>
      </c>
      <c r="D455" s="6" t="s">
        <v>32</v>
      </c>
      <c r="E455" s="29">
        <v>1530071020</v>
      </c>
      <c r="F455" s="6" t="s">
        <v>111</v>
      </c>
      <c r="G455" s="6" t="s">
        <v>0</v>
      </c>
      <c r="H455" s="51" t="s">
        <v>0</v>
      </c>
      <c r="I455" s="63">
        <v>873760</v>
      </c>
      <c r="J455" s="63">
        <f t="shared" ref="J455:P457" si="265">J456</f>
        <v>0</v>
      </c>
      <c r="K455" s="63">
        <f t="shared" si="265"/>
        <v>0</v>
      </c>
      <c r="L455" s="63">
        <f t="shared" si="265"/>
        <v>0</v>
      </c>
      <c r="M455" s="63">
        <f t="shared" si="265"/>
        <v>300000</v>
      </c>
      <c r="N455" s="63">
        <f t="shared" si="265"/>
        <v>1173760</v>
      </c>
      <c r="O455" s="63">
        <f t="shared" si="265"/>
        <v>0</v>
      </c>
      <c r="P455" s="63">
        <f t="shared" si="265"/>
        <v>1173760</v>
      </c>
    </row>
    <row r="456" spans="1:16" ht="43.35" customHeight="1">
      <c r="A456" s="10" t="s">
        <v>112</v>
      </c>
      <c r="B456" s="2">
        <v>802</v>
      </c>
      <c r="C456" s="6" t="s">
        <v>217</v>
      </c>
      <c r="D456" s="6" t="s">
        <v>32</v>
      </c>
      <c r="E456" s="29">
        <v>1530071020</v>
      </c>
      <c r="F456" s="6">
        <v>300</v>
      </c>
      <c r="G456" s="6" t="s">
        <v>0</v>
      </c>
      <c r="H456" s="51" t="s">
        <v>0</v>
      </c>
      <c r="I456" s="63">
        <v>873760</v>
      </c>
      <c r="J456" s="63">
        <f t="shared" si="265"/>
        <v>0</v>
      </c>
      <c r="K456" s="63">
        <f t="shared" si="265"/>
        <v>0</v>
      </c>
      <c r="L456" s="63">
        <f t="shared" si="265"/>
        <v>0</v>
      </c>
      <c r="M456" s="63">
        <f t="shared" si="265"/>
        <v>300000</v>
      </c>
      <c r="N456" s="63">
        <f t="shared" si="265"/>
        <v>1173760</v>
      </c>
      <c r="O456" s="63">
        <f t="shared" si="265"/>
        <v>0</v>
      </c>
      <c r="P456" s="63">
        <f t="shared" si="265"/>
        <v>1173760</v>
      </c>
    </row>
    <row r="457" spans="1:16" ht="43.35" customHeight="1">
      <c r="A457" s="5" t="s">
        <v>221</v>
      </c>
      <c r="B457" s="2">
        <v>802</v>
      </c>
      <c r="C457" s="6" t="s">
        <v>217</v>
      </c>
      <c r="D457" s="6" t="s">
        <v>32</v>
      </c>
      <c r="E457" s="29">
        <v>1530071020</v>
      </c>
      <c r="F457" s="6" t="s">
        <v>222</v>
      </c>
      <c r="G457" s="6" t="s">
        <v>0</v>
      </c>
      <c r="H457" s="51" t="s">
        <v>0</v>
      </c>
      <c r="I457" s="63">
        <v>873760</v>
      </c>
      <c r="J457" s="63">
        <f t="shared" si="265"/>
        <v>0</v>
      </c>
      <c r="K457" s="63">
        <f t="shared" si="265"/>
        <v>0</v>
      </c>
      <c r="L457" s="63">
        <f t="shared" si="265"/>
        <v>0</v>
      </c>
      <c r="M457" s="63">
        <f t="shared" si="265"/>
        <v>300000</v>
      </c>
      <c r="N457" s="63">
        <f t="shared" si="265"/>
        <v>1173760</v>
      </c>
      <c r="O457" s="63">
        <f t="shared" si="265"/>
        <v>0</v>
      </c>
      <c r="P457" s="63">
        <f t="shared" si="265"/>
        <v>1173760</v>
      </c>
    </row>
    <row r="458" spans="1:16" ht="14.45" customHeight="1">
      <c r="A458" s="7" t="s">
        <v>223</v>
      </c>
      <c r="B458" s="2">
        <v>802</v>
      </c>
      <c r="C458" s="13" t="s">
        <v>217</v>
      </c>
      <c r="D458" s="13" t="s">
        <v>32</v>
      </c>
      <c r="E458" s="29">
        <v>1530071020</v>
      </c>
      <c r="F458" s="13" t="s">
        <v>222</v>
      </c>
      <c r="G458" s="7" t="s">
        <v>224</v>
      </c>
      <c r="H458" s="49" t="s">
        <v>0</v>
      </c>
      <c r="I458" s="65">
        <v>873760</v>
      </c>
      <c r="J458" s="65">
        <f t="shared" ref="J458:M458" si="266">J459+J460</f>
        <v>0</v>
      </c>
      <c r="K458" s="65">
        <f t="shared" si="266"/>
        <v>0</v>
      </c>
      <c r="L458" s="65">
        <f t="shared" si="266"/>
        <v>0</v>
      </c>
      <c r="M458" s="65">
        <f t="shared" si="266"/>
        <v>300000</v>
      </c>
      <c r="N458" s="65">
        <f>N459+N460</f>
        <v>1173760</v>
      </c>
      <c r="O458" s="65">
        <f t="shared" ref="O458:P458" si="267">O459+O460</f>
        <v>0</v>
      </c>
      <c r="P458" s="65">
        <f t="shared" si="267"/>
        <v>1173760</v>
      </c>
    </row>
    <row r="459" spans="1:16" ht="14.45" customHeight="1">
      <c r="A459" s="7"/>
      <c r="B459" s="2">
        <v>802</v>
      </c>
      <c r="C459" s="13" t="s">
        <v>217</v>
      </c>
      <c r="D459" s="13" t="s">
        <v>32</v>
      </c>
      <c r="E459" s="29">
        <v>1530071020</v>
      </c>
      <c r="F459" s="13" t="s">
        <v>222</v>
      </c>
      <c r="G459" s="7" t="s">
        <v>224</v>
      </c>
      <c r="H459" s="54">
        <v>1141</v>
      </c>
      <c r="I459" s="65">
        <v>73760</v>
      </c>
      <c r="J459" s="65"/>
      <c r="K459" s="65"/>
      <c r="L459" s="65"/>
      <c r="M459" s="65"/>
      <c r="N459" s="65">
        <f>I459+J459+K459+L459+M459</f>
        <v>73760</v>
      </c>
      <c r="O459" s="110"/>
      <c r="P459" s="109">
        <f>N459</f>
        <v>73760</v>
      </c>
    </row>
    <row r="460" spans="1:16" ht="45" customHeight="1">
      <c r="A460" s="7" t="s">
        <v>225</v>
      </c>
      <c r="B460" s="2">
        <v>802</v>
      </c>
      <c r="C460" s="13" t="s">
        <v>217</v>
      </c>
      <c r="D460" s="13" t="s">
        <v>32</v>
      </c>
      <c r="E460" s="29">
        <v>1530071020</v>
      </c>
      <c r="F460" s="13" t="s">
        <v>222</v>
      </c>
      <c r="G460" s="7" t="s">
        <v>224</v>
      </c>
      <c r="H460" s="49" t="s">
        <v>226</v>
      </c>
      <c r="I460" s="65">
        <v>800000</v>
      </c>
      <c r="J460" s="65"/>
      <c r="K460" s="65"/>
      <c r="L460" s="65"/>
      <c r="M460" s="65">
        <v>300000</v>
      </c>
      <c r="N460" s="65">
        <f>I460+J460+K460+L460+M460</f>
        <v>1100000</v>
      </c>
      <c r="O460" s="110"/>
      <c r="P460" s="109">
        <f>N460</f>
        <v>1100000</v>
      </c>
    </row>
    <row r="461" spans="1:16" ht="28.9" customHeight="1">
      <c r="A461" s="10" t="s">
        <v>306</v>
      </c>
      <c r="B461" s="2">
        <v>802</v>
      </c>
      <c r="C461" s="6" t="s">
        <v>217</v>
      </c>
      <c r="D461" s="6" t="s">
        <v>32</v>
      </c>
      <c r="E461" s="19" t="s">
        <v>333</v>
      </c>
      <c r="F461" s="6" t="s">
        <v>0</v>
      </c>
      <c r="G461" s="6" t="s">
        <v>0</v>
      </c>
      <c r="H461" s="51" t="s">
        <v>0</v>
      </c>
      <c r="I461" s="63">
        <v>6784128.1799999997</v>
      </c>
      <c r="J461" s="63">
        <f>J462+J468</f>
        <v>0</v>
      </c>
      <c r="K461" s="63">
        <f t="shared" ref="K461:M461" si="268">K462+K468</f>
        <v>0</v>
      </c>
      <c r="L461" s="63">
        <f t="shared" si="268"/>
        <v>0</v>
      </c>
      <c r="M461" s="63">
        <f t="shared" si="268"/>
        <v>-1500000</v>
      </c>
      <c r="N461" s="63">
        <f>N462+N468</f>
        <v>5284128.18</v>
      </c>
      <c r="O461" s="63">
        <f t="shared" ref="O461:P461" si="269">O462+O468</f>
        <v>0</v>
      </c>
      <c r="P461" s="63">
        <f t="shared" si="269"/>
        <v>5284128.18</v>
      </c>
    </row>
    <row r="462" spans="1:16" ht="14.45" customHeight="1">
      <c r="A462" s="10" t="s">
        <v>227</v>
      </c>
      <c r="B462" s="2">
        <v>802</v>
      </c>
      <c r="C462" s="6" t="s">
        <v>217</v>
      </c>
      <c r="D462" s="6" t="s">
        <v>32</v>
      </c>
      <c r="E462" s="19" t="s">
        <v>334</v>
      </c>
      <c r="F462" s="6" t="s">
        <v>0</v>
      </c>
      <c r="G462" s="6" t="s">
        <v>0</v>
      </c>
      <c r="H462" s="51" t="s">
        <v>0</v>
      </c>
      <c r="I462" s="63">
        <v>1000000</v>
      </c>
      <c r="J462" s="63">
        <f t="shared" ref="J462:P466" si="270">J463</f>
        <v>0</v>
      </c>
      <c r="K462" s="63">
        <f t="shared" si="270"/>
        <v>0</v>
      </c>
      <c r="L462" s="63">
        <f t="shared" si="270"/>
        <v>0</v>
      </c>
      <c r="M462" s="63">
        <f t="shared" si="270"/>
        <v>0</v>
      </c>
      <c r="N462" s="63">
        <f t="shared" si="270"/>
        <v>1000000</v>
      </c>
      <c r="O462" s="63">
        <f t="shared" si="270"/>
        <v>0</v>
      </c>
      <c r="P462" s="63">
        <f t="shared" si="270"/>
        <v>1000000</v>
      </c>
    </row>
    <row r="463" spans="1:16" ht="72.599999999999994" customHeight="1">
      <c r="A463" s="11" t="s">
        <v>308</v>
      </c>
      <c r="B463" s="2">
        <v>802</v>
      </c>
      <c r="C463" s="12" t="s">
        <v>217</v>
      </c>
      <c r="D463" s="12" t="s">
        <v>32</v>
      </c>
      <c r="E463" s="19" t="s">
        <v>334</v>
      </c>
      <c r="F463" s="12" t="s">
        <v>0</v>
      </c>
      <c r="G463" s="12" t="s">
        <v>0</v>
      </c>
      <c r="H463" s="52" t="s">
        <v>0</v>
      </c>
      <c r="I463" s="64">
        <v>1000000</v>
      </c>
      <c r="J463" s="64">
        <f t="shared" si="270"/>
        <v>0</v>
      </c>
      <c r="K463" s="64">
        <f t="shared" si="270"/>
        <v>0</v>
      </c>
      <c r="L463" s="64">
        <f t="shared" si="270"/>
        <v>0</v>
      </c>
      <c r="M463" s="64">
        <f t="shared" si="270"/>
        <v>0</v>
      </c>
      <c r="N463" s="64">
        <f t="shared" si="270"/>
        <v>1000000</v>
      </c>
      <c r="O463" s="64">
        <f t="shared" si="270"/>
        <v>0</v>
      </c>
      <c r="P463" s="64">
        <f t="shared" si="270"/>
        <v>1000000</v>
      </c>
    </row>
    <row r="464" spans="1:16" ht="28.9" customHeight="1">
      <c r="A464" s="10" t="s">
        <v>110</v>
      </c>
      <c r="B464" s="2">
        <v>802</v>
      </c>
      <c r="C464" s="6" t="s">
        <v>217</v>
      </c>
      <c r="D464" s="6" t="s">
        <v>32</v>
      </c>
      <c r="E464" s="19" t="s">
        <v>334</v>
      </c>
      <c r="F464" s="6">
        <v>500</v>
      </c>
      <c r="G464" s="6" t="s">
        <v>0</v>
      </c>
      <c r="H464" s="51" t="s">
        <v>0</v>
      </c>
      <c r="I464" s="63">
        <v>1000000</v>
      </c>
      <c r="J464" s="63">
        <f t="shared" si="270"/>
        <v>0</v>
      </c>
      <c r="K464" s="63">
        <f t="shared" si="270"/>
        <v>0</v>
      </c>
      <c r="L464" s="63">
        <f t="shared" si="270"/>
        <v>0</v>
      </c>
      <c r="M464" s="63">
        <f t="shared" si="270"/>
        <v>0</v>
      </c>
      <c r="N464" s="63">
        <f t="shared" si="270"/>
        <v>1000000</v>
      </c>
      <c r="O464" s="63">
        <f t="shared" si="270"/>
        <v>0</v>
      </c>
      <c r="P464" s="63">
        <f t="shared" si="270"/>
        <v>1000000</v>
      </c>
    </row>
    <row r="465" spans="1:16" ht="43.35" customHeight="1">
      <c r="A465" s="10" t="s">
        <v>112</v>
      </c>
      <c r="B465" s="2">
        <v>802</v>
      </c>
      <c r="C465" s="6" t="s">
        <v>217</v>
      </c>
      <c r="D465" s="6" t="s">
        <v>32</v>
      </c>
      <c r="E465" s="19" t="s">
        <v>334</v>
      </c>
      <c r="F465" s="6">
        <v>540</v>
      </c>
      <c r="G465" s="6" t="s">
        <v>0</v>
      </c>
      <c r="H465" s="51" t="s">
        <v>0</v>
      </c>
      <c r="I465" s="63">
        <v>1000000</v>
      </c>
      <c r="J465" s="63">
        <f t="shared" si="270"/>
        <v>0</v>
      </c>
      <c r="K465" s="63">
        <f t="shared" si="270"/>
        <v>0</v>
      </c>
      <c r="L465" s="63">
        <f t="shared" si="270"/>
        <v>0</v>
      </c>
      <c r="M465" s="63">
        <f t="shared" si="270"/>
        <v>0</v>
      </c>
      <c r="N465" s="63">
        <f t="shared" si="270"/>
        <v>1000000</v>
      </c>
      <c r="O465" s="63">
        <f t="shared" si="270"/>
        <v>0</v>
      </c>
      <c r="P465" s="63">
        <f t="shared" si="270"/>
        <v>1000000</v>
      </c>
    </row>
    <row r="466" spans="1:16" ht="28.9" customHeight="1">
      <c r="A466" s="5" t="s">
        <v>228</v>
      </c>
      <c r="B466" s="2">
        <v>802</v>
      </c>
      <c r="C466" s="6" t="s">
        <v>217</v>
      </c>
      <c r="D466" s="6" t="s">
        <v>32</v>
      </c>
      <c r="E466" s="19" t="s">
        <v>334</v>
      </c>
      <c r="F466" s="6">
        <v>540</v>
      </c>
      <c r="G466" s="6" t="s">
        <v>0</v>
      </c>
      <c r="H466" s="51" t="s">
        <v>0</v>
      </c>
      <c r="I466" s="63">
        <v>1000000</v>
      </c>
      <c r="J466" s="63">
        <f t="shared" si="270"/>
        <v>0</v>
      </c>
      <c r="K466" s="63">
        <f t="shared" si="270"/>
        <v>0</v>
      </c>
      <c r="L466" s="63">
        <f t="shared" si="270"/>
        <v>0</v>
      </c>
      <c r="M466" s="63">
        <f t="shared" si="270"/>
        <v>0</v>
      </c>
      <c r="N466" s="63">
        <f>N467</f>
        <v>1000000</v>
      </c>
      <c r="O466" s="63">
        <f t="shared" si="270"/>
        <v>0</v>
      </c>
      <c r="P466" s="63">
        <f t="shared" si="270"/>
        <v>1000000</v>
      </c>
    </row>
    <row r="467" spans="1:16" ht="31.5" customHeight="1">
      <c r="A467" s="7" t="s">
        <v>345</v>
      </c>
      <c r="B467" s="2">
        <v>802</v>
      </c>
      <c r="C467" s="13" t="s">
        <v>217</v>
      </c>
      <c r="D467" s="13" t="s">
        <v>32</v>
      </c>
      <c r="E467" s="27" t="s">
        <v>334</v>
      </c>
      <c r="F467" s="13">
        <v>540</v>
      </c>
      <c r="G467" s="7">
        <v>251</v>
      </c>
      <c r="H467" s="49" t="s">
        <v>0</v>
      </c>
      <c r="I467" s="65">
        <v>1000000</v>
      </c>
      <c r="J467" s="65"/>
      <c r="K467" s="65"/>
      <c r="L467" s="65"/>
      <c r="M467" s="65"/>
      <c r="N467" s="65">
        <f>I467+J467+K467+L467+M467</f>
        <v>1000000</v>
      </c>
      <c r="O467" s="110"/>
      <c r="P467" s="109">
        <f>N467</f>
        <v>1000000</v>
      </c>
    </row>
    <row r="468" spans="1:16" ht="31.5" customHeight="1">
      <c r="A468" s="5" t="s">
        <v>366</v>
      </c>
      <c r="B468" s="2">
        <v>802</v>
      </c>
      <c r="C468" s="6">
        <v>10</v>
      </c>
      <c r="D468" s="6">
        <v>3</v>
      </c>
      <c r="E468" s="6"/>
      <c r="F468" s="6"/>
      <c r="G468" s="5"/>
      <c r="H468" s="57"/>
      <c r="I468" s="63">
        <v>5784128.1799999997</v>
      </c>
      <c r="J468" s="63">
        <f t="shared" ref="J468:M468" si="271">J469+J470+J471</f>
        <v>0</v>
      </c>
      <c r="K468" s="63">
        <f t="shared" si="271"/>
        <v>0</v>
      </c>
      <c r="L468" s="63">
        <f t="shared" si="271"/>
        <v>0</v>
      </c>
      <c r="M468" s="63">
        <f t="shared" si="271"/>
        <v>-1500000</v>
      </c>
      <c r="N468" s="63">
        <f>N469+N470+N471</f>
        <v>4284128.18</v>
      </c>
      <c r="O468" s="63">
        <f t="shared" ref="O468:P468" si="272">O469+O470+O471</f>
        <v>0</v>
      </c>
      <c r="P468" s="63">
        <f t="shared" si="272"/>
        <v>4284128.18</v>
      </c>
    </row>
    <row r="469" spans="1:16" ht="13.5" hidden="1" customHeight="1">
      <c r="A469" s="7" t="s">
        <v>348</v>
      </c>
      <c r="B469" s="2">
        <v>802</v>
      </c>
      <c r="C469" s="13" t="s">
        <v>217</v>
      </c>
      <c r="D469" s="13" t="s">
        <v>32</v>
      </c>
      <c r="E469" s="27" t="s">
        <v>353</v>
      </c>
      <c r="F469" s="13">
        <v>244</v>
      </c>
      <c r="G469" s="13">
        <v>226</v>
      </c>
      <c r="H469" s="54">
        <v>1140</v>
      </c>
      <c r="I469" s="65">
        <v>0</v>
      </c>
      <c r="J469" s="65">
        <v>0</v>
      </c>
      <c r="K469" s="65"/>
      <c r="L469" s="65"/>
      <c r="M469" s="65"/>
      <c r="N469" s="65">
        <f t="shared" ref="N469:N471" si="273">I469+J469+K469+L469+M469</f>
        <v>0</v>
      </c>
      <c r="O469" s="110"/>
      <c r="P469" s="110"/>
    </row>
    <row r="470" spans="1:16" ht="14.45" customHeight="1">
      <c r="A470" s="34" t="s">
        <v>347</v>
      </c>
      <c r="B470" s="2">
        <v>802</v>
      </c>
      <c r="C470" s="13" t="s">
        <v>217</v>
      </c>
      <c r="D470" s="13" t="s">
        <v>32</v>
      </c>
      <c r="E470" s="27" t="s">
        <v>353</v>
      </c>
      <c r="F470" s="13">
        <v>853</v>
      </c>
      <c r="G470" s="13">
        <v>296</v>
      </c>
      <c r="H470" s="54">
        <v>1150</v>
      </c>
      <c r="I470" s="65">
        <v>5784128.1799999997</v>
      </c>
      <c r="J470" s="65"/>
      <c r="K470" s="65"/>
      <c r="L470" s="65"/>
      <c r="M470" s="65">
        <f>-1500000</f>
        <v>-1500000</v>
      </c>
      <c r="N470" s="65">
        <f t="shared" si="273"/>
        <v>4284128.18</v>
      </c>
      <c r="O470" s="110"/>
      <c r="P470" s="109">
        <f>N470</f>
        <v>4284128.18</v>
      </c>
    </row>
    <row r="471" spans="1:16" ht="14.45" hidden="1" customHeight="1">
      <c r="A471" s="34" t="s">
        <v>346</v>
      </c>
      <c r="B471" s="2">
        <v>802</v>
      </c>
      <c r="C471" s="13" t="s">
        <v>217</v>
      </c>
      <c r="D471" s="13" t="s">
        <v>32</v>
      </c>
      <c r="E471" s="27" t="s">
        <v>353</v>
      </c>
      <c r="F471" s="13">
        <v>412</v>
      </c>
      <c r="G471" s="13">
        <v>310</v>
      </c>
      <c r="H471" s="54">
        <v>1116</v>
      </c>
      <c r="I471" s="65">
        <v>0</v>
      </c>
      <c r="J471" s="65">
        <v>0</v>
      </c>
      <c r="K471" s="65"/>
      <c r="L471" s="65"/>
      <c r="M471" s="65"/>
      <c r="N471" s="65">
        <f t="shared" si="273"/>
        <v>0</v>
      </c>
      <c r="O471" s="110"/>
      <c r="P471" s="110"/>
    </row>
    <row r="472" spans="1:16" ht="43.35" customHeight="1">
      <c r="A472" s="10" t="s">
        <v>293</v>
      </c>
      <c r="B472" s="2">
        <v>802</v>
      </c>
      <c r="C472" s="6" t="s">
        <v>217</v>
      </c>
      <c r="D472" s="6" t="s">
        <v>32</v>
      </c>
      <c r="E472" s="19" t="s">
        <v>315</v>
      </c>
      <c r="F472" s="6" t="s">
        <v>0</v>
      </c>
      <c r="G472" s="6" t="s">
        <v>0</v>
      </c>
      <c r="H472" s="51" t="s">
        <v>0</v>
      </c>
      <c r="I472" s="63">
        <v>300000</v>
      </c>
      <c r="J472" s="63">
        <f t="shared" ref="J472:P478" si="274">J473</f>
        <v>0</v>
      </c>
      <c r="K472" s="63">
        <f t="shared" si="274"/>
        <v>0</v>
      </c>
      <c r="L472" s="63">
        <f t="shared" si="274"/>
        <v>0</v>
      </c>
      <c r="M472" s="63">
        <f t="shared" si="274"/>
        <v>500000</v>
      </c>
      <c r="N472" s="63">
        <f t="shared" si="274"/>
        <v>800000</v>
      </c>
      <c r="O472" s="63">
        <f t="shared" si="274"/>
        <v>0</v>
      </c>
      <c r="P472" s="63">
        <f t="shared" si="274"/>
        <v>800000</v>
      </c>
    </row>
    <row r="473" spans="1:16" ht="14.45" customHeight="1">
      <c r="A473" s="10" t="s">
        <v>163</v>
      </c>
      <c r="B473" s="2">
        <v>802</v>
      </c>
      <c r="C473" s="6" t="s">
        <v>217</v>
      </c>
      <c r="D473" s="6" t="s">
        <v>32</v>
      </c>
      <c r="E473" s="19" t="s">
        <v>316</v>
      </c>
      <c r="F473" s="6" t="s">
        <v>0</v>
      </c>
      <c r="G473" s="6" t="s">
        <v>0</v>
      </c>
      <c r="H473" s="51" t="s">
        <v>0</v>
      </c>
      <c r="I473" s="63">
        <v>300000</v>
      </c>
      <c r="J473" s="63">
        <f t="shared" si="274"/>
        <v>0</v>
      </c>
      <c r="K473" s="63">
        <f t="shared" si="274"/>
        <v>0</v>
      </c>
      <c r="L473" s="63">
        <f t="shared" si="274"/>
        <v>0</v>
      </c>
      <c r="M473" s="63">
        <f t="shared" si="274"/>
        <v>500000</v>
      </c>
      <c r="N473" s="63">
        <f t="shared" si="274"/>
        <v>800000</v>
      </c>
      <c r="O473" s="63">
        <f t="shared" si="274"/>
        <v>0</v>
      </c>
      <c r="P473" s="63">
        <f t="shared" si="274"/>
        <v>800000</v>
      </c>
    </row>
    <row r="474" spans="1:16" ht="28.9" customHeight="1">
      <c r="A474" s="11" t="s">
        <v>229</v>
      </c>
      <c r="B474" s="2">
        <v>802</v>
      </c>
      <c r="C474" s="12" t="s">
        <v>217</v>
      </c>
      <c r="D474" s="12" t="s">
        <v>32</v>
      </c>
      <c r="E474" s="19">
        <v>1860010030</v>
      </c>
      <c r="F474" s="12" t="s">
        <v>0</v>
      </c>
      <c r="G474" s="12" t="s">
        <v>0</v>
      </c>
      <c r="H474" s="52" t="s">
        <v>0</v>
      </c>
      <c r="I474" s="64">
        <v>300000</v>
      </c>
      <c r="J474" s="64">
        <f t="shared" si="274"/>
        <v>0</v>
      </c>
      <c r="K474" s="64">
        <f t="shared" si="274"/>
        <v>0</v>
      </c>
      <c r="L474" s="64">
        <f t="shared" si="274"/>
        <v>0</v>
      </c>
      <c r="M474" s="64">
        <f t="shared" si="274"/>
        <v>500000</v>
      </c>
      <c r="N474" s="64">
        <f t="shared" si="274"/>
        <v>800000</v>
      </c>
      <c r="O474" s="64">
        <f t="shared" si="274"/>
        <v>0</v>
      </c>
      <c r="P474" s="64">
        <f t="shared" si="274"/>
        <v>800000</v>
      </c>
    </row>
    <row r="475" spans="1:16" ht="28.9" customHeight="1">
      <c r="A475" s="10" t="s">
        <v>110</v>
      </c>
      <c r="B475" s="2">
        <v>802</v>
      </c>
      <c r="C475" s="6" t="s">
        <v>217</v>
      </c>
      <c r="D475" s="6" t="s">
        <v>32</v>
      </c>
      <c r="E475" s="19">
        <v>1860010030</v>
      </c>
      <c r="F475" s="6" t="s">
        <v>111</v>
      </c>
      <c r="G475" s="6" t="s">
        <v>0</v>
      </c>
      <c r="H475" s="51" t="s">
        <v>0</v>
      </c>
      <c r="I475" s="63">
        <v>300000</v>
      </c>
      <c r="J475" s="63">
        <f t="shared" si="274"/>
        <v>0</v>
      </c>
      <c r="K475" s="63">
        <f t="shared" si="274"/>
        <v>0</v>
      </c>
      <c r="L475" s="63">
        <f t="shared" si="274"/>
        <v>0</v>
      </c>
      <c r="M475" s="63">
        <f t="shared" si="274"/>
        <v>500000</v>
      </c>
      <c r="N475" s="63">
        <f t="shared" si="274"/>
        <v>800000</v>
      </c>
      <c r="O475" s="63">
        <f t="shared" si="274"/>
        <v>0</v>
      </c>
      <c r="P475" s="63">
        <f t="shared" si="274"/>
        <v>800000</v>
      </c>
    </row>
    <row r="476" spans="1:16" ht="43.35" customHeight="1">
      <c r="A476" s="10" t="s">
        <v>112</v>
      </c>
      <c r="B476" s="2">
        <v>802</v>
      </c>
      <c r="C476" s="6" t="s">
        <v>217</v>
      </c>
      <c r="D476" s="6" t="s">
        <v>32</v>
      </c>
      <c r="E476" s="80">
        <v>1860010030</v>
      </c>
      <c r="F476" s="6" t="s">
        <v>113</v>
      </c>
      <c r="G476" s="6" t="s">
        <v>0</v>
      </c>
      <c r="H476" s="51" t="s">
        <v>0</v>
      </c>
      <c r="I476" s="63">
        <v>300000</v>
      </c>
      <c r="J476" s="63">
        <f t="shared" si="274"/>
        <v>0</v>
      </c>
      <c r="K476" s="63">
        <f t="shared" si="274"/>
        <v>0</v>
      </c>
      <c r="L476" s="63">
        <f t="shared" si="274"/>
        <v>0</v>
      </c>
      <c r="M476" s="63">
        <f t="shared" si="274"/>
        <v>500000</v>
      </c>
      <c r="N476" s="63">
        <f t="shared" si="274"/>
        <v>800000</v>
      </c>
      <c r="O476" s="63">
        <f t="shared" si="274"/>
        <v>0</v>
      </c>
      <c r="P476" s="63">
        <f t="shared" si="274"/>
        <v>800000</v>
      </c>
    </row>
    <row r="477" spans="1:16" ht="43.35" customHeight="1">
      <c r="A477" s="5" t="s">
        <v>221</v>
      </c>
      <c r="B477" s="2">
        <v>802</v>
      </c>
      <c r="C477" s="6" t="s">
        <v>217</v>
      </c>
      <c r="D477" s="6" t="s">
        <v>32</v>
      </c>
      <c r="E477" s="80">
        <v>1860010030</v>
      </c>
      <c r="F477" s="6" t="s">
        <v>222</v>
      </c>
      <c r="G477" s="6" t="s">
        <v>0</v>
      </c>
      <c r="H477" s="51" t="s">
        <v>0</v>
      </c>
      <c r="I477" s="63">
        <v>300000</v>
      </c>
      <c r="J477" s="63">
        <f>J478</f>
        <v>0</v>
      </c>
      <c r="K477" s="63">
        <f>K478</f>
        <v>0</v>
      </c>
      <c r="L477" s="63">
        <f>L478</f>
        <v>0</v>
      </c>
      <c r="M477" s="63">
        <f>M478</f>
        <v>500000</v>
      </c>
      <c r="N477" s="63">
        <f>N478</f>
        <v>800000</v>
      </c>
      <c r="O477" s="63">
        <f t="shared" si="274"/>
        <v>0</v>
      </c>
      <c r="P477" s="63">
        <f t="shared" si="274"/>
        <v>800000</v>
      </c>
    </row>
    <row r="478" spans="1:16" ht="14.45" customHeight="1">
      <c r="A478" s="7" t="s">
        <v>223</v>
      </c>
      <c r="B478" s="2">
        <v>802</v>
      </c>
      <c r="C478" s="13" t="s">
        <v>217</v>
      </c>
      <c r="D478" s="13" t="s">
        <v>32</v>
      </c>
      <c r="E478" s="80">
        <v>1860010030</v>
      </c>
      <c r="F478" s="13" t="s">
        <v>222</v>
      </c>
      <c r="G478" s="7" t="s">
        <v>224</v>
      </c>
      <c r="H478" s="49" t="s">
        <v>0</v>
      </c>
      <c r="I478" s="65">
        <v>300000</v>
      </c>
      <c r="J478" s="65">
        <f t="shared" si="274"/>
        <v>0</v>
      </c>
      <c r="K478" s="65">
        <f t="shared" si="274"/>
        <v>0</v>
      </c>
      <c r="L478" s="65">
        <f t="shared" si="274"/>
        <v>0</v>
      </c>
      <c r="M478" s="65">
        <f t="shared" si="274"/>
        <v>500000</v>
      </c>
      <c r="N478" s="65">
        <f t="shared" si="274"/>
        <v>800000</v>
      </c>
      <c r="O478" s="65">
        <f t="shared" si="274"/>
        <v>0</v>
      </c>
      <c r="P478" s="65">
        <f t="shared" si="274"/>
        <v>800000</v>
      </c>
    </row>
    <row r="479" spans="1:16" ht="45" customHeight="1">
      <c r="A479" s="7" t="s">
        <v>225</v>
      </c>
      <c r="B479" s="2">
        <v>802</v>
      </c>
      <c r="C479" s="13" t="s">
        <v>217</v>
      </c>
      <c r="D479" s="13" t="s">
        <v>32</v>
      </c>
      <c r="E479" s="80">
        <v>1860010030</v>
      </c>
      <c r="F479" s="13" t="s">
        <v>222</v>
      </c>
      <c r="G479" s="7" t="s">
        <v>224</v>
      </c>
      <c r="H479" s="49" t="s">
        <v>226</v>
      </c>
      <c r="I479" s="65">
        <v>300000</v>
      </c>
      <c r="J479" s="65"/>
      <c r="K479" s="65"/>
      <c r="L479" s="65"/>
      <c r="M479" s="65">
        <f>-300000+800000</f>
        <v>500000</v>
      </c>
      <c r="N479" s="65">
        <f>I479+J479+K479+L479+M479</f>
        <v>800000</v>
      </c>
      <c r="O479" s="110"/>
      <c r="P479" s="109">
        <f>N479</f>
        <v>800000</v>
      </c>
    </row>
    <row r="480" spans="1:16" ht="59.25" hidden="1" customHeight="1">
      <c r="A480" s="42" t="s">
        <v>270</v>
      </c>
      <c r="B480" s="2">
        <v>802</v>
      </c>
      <c r="C480" s="6">
        <v>10</v>
      </c>
      <c r="D480" s="22" t="s">
        <v>271</v>
      </c>
      <c r="E480" s="35" t="s">
        <v>272</v>
      </c>
      <c r="F480" s="6"/>
      <c r="G480" s="5"/>
      <c r="H480" s="57"/>
      <c r="I480" s="63">
        <v>0</v>
      </c>
      <c r="J480" s="63"/>
      <c r="K480" s="63"/>
      <c r="L480" s="63"/>
      <c r="M480" s="63">
        <f t="shared" ref="M480:N483" si="275">M481</f>
        <v>0</v>
      </c>
      <c r="N480" s="63">
        <f t="shared" si="275"/>
        <v>0</v>
      </c>
      <c r="O480" s="110"/>
      <c r="P480" s="110"/>
    </row>
    <row r="481" spans="1:16" ht="26.25" hidden="1" customHeight="1">
      <c r="A481" s="43" t="s">
        <v>110</v>
      </c>
      <c r="B481" s="2">
        <v>802</v>
      </c>
      <c r="C481" s="6">
        <v>10</v>
      </c>
      <c r="D481" s="22" t="s">
        <v>271</v>
      </c>
      <c r="E481" s="35" t="s">
        <v>272</v>
      </c>
      <c r="F481" s="6">
        <v>200</v>
      </c>
      <c r="G481" s="5"/>
      <c r="H481" s="57"/>
      <c r="I481" s="65">
        <v>0</v>
      </c>
      <c r="J481" s="65"/>
      <c r="K481" s="65"/>
      <c r="L481" s="65"/>
      <c r="M481" s="65">
        <f t="shared" si="275"/>
        <v>0</v>
      </c>
      <c r="N481" s="65">
        <f t="shared" si="275"/>
        <v>0</v>
      </c>
      <c r="O481" s="110"/>
      <c r="P481" s="110"/>
    </row>
    <row r="482" spans="1:16" ht="14.45" hidden="1" customHeight="1">
      <c r="A482" s="44" t="s">
        <v>273</v>
      </c>
      <c r="B482" s="2">
        <v>802</v>
      </c>
      <c r="C482" s="6">
        <v>10</v>
      </c>
      <c r="D482" s="22" t="s">
        <v>271</v>
      </c>
      <c r="E482" s="35" t="s">
        <v>272</v>
      </c>
      <c r="F482" s="6">
        <v>244</v>
      </c>
      <c r="G482" s="5"/>
      <c r="H482" s="57"/>
      <c r="I482" s="65">
        <v>0</v>
      </c>
      <c r="J482" s="65"/>
      <c r="K482" s="65"/>
      <c r="L482" s="65"/>
      <c r="M482" s="65">
        <f t="shared" si="275"/>
        <v>0</v>
      </c>
      <c r="N482" s="65">
        <f t="shared" si="275"/>
        <v>0</v>
      </c>
      <c r="O482" s="110"/>
      <c r="P482" s="110"/>
    </row>
    <row r="483" spans="1:16" ht="14.45" hidden="1" customHeight="1">
      <c r="A483" s="36" t="s">
        <v>54</v>
      </c>
      <c r="B483" s="2">
        <v>802</v>
      </c>
      <c r="C483" s="27">
        <v>10</v>
      </c>
      <c r="D483" s="28" t="s">
        <v>271</v>
      </c>
      <c r="E483" s="37" t="s">
        <v>272</v>
      </c>
      <c r="F483" s="27">
        <v>244</v>
      </c>
      <c r="G483" s="34">
        <v>226</v>
      </c>
      <c r="H483" s="58"/>
      <c r="I483" s="65">
        <v>0</v>
      </c>
      <c r="J483" s="65"/>
      <c r="K483" s="65"/>
      <c r="L483" s="65"/>
      <c r="M483" s="65">
        <f t="shared" si="275"/>
        <v>0</v>
      </c>
      <c r="N483" s="65">
        <f t="shared" si="275"/>
        <v>0</v>
      </c>
      <c r="O483" s="110"/>
      <c r="P483" s="110"/>
    </row>
    <row r="484" spans="1:16" ht="37.5" hidden="1" customHeight="1">
      <c r="A484" s="38" t="s">
        <v>274</v>
      </c>
      <c r="B484" s="2">
        <v>802</v>
      </c>
      <c r="C484" s="39">
        <v>10</v>
      </c>
      <c r="D484" s="40" t="s">
        <v>271</v>
      </c>
      <c r="E484" s="41" t="s">
        <v>272</v>
      </c>
      <c r="F484" s="39">
        <v>244</v>
      </c>
      <c r="G484" s="45">
        <v>226</v>
      </c>
      <c r="H484" s="59">
        <v>1140</v>
      </c>
      <c r="I484" s="65">
        <v>0</v>
      </c>
      <c r="J484" s="65"/>
      <c r="K484" s="65"/>
      <c r="L484" s="65"/>
      <c r="M484" s="65">
        <v>0</v>
      </c>
      <c r="N484" s="65">
        <v>0</v>
      </c>
      <c r="O484" s="110"/>
      <c r="P484" s="110"/>
    </row>
    <row r="485" spans="1:16" ht="37.5" customHeight="1">
      <c r="A485" s="38" t="s">
        <v>359</v>
      </c>
      <c r="B485" s="2">
        <v>802</v>
      </c>
      <c r="C485" s="13" t="s">
        <v>217</v>
      </c>
      <c r="D485" s="13" t="s">
        <v>32</v>
      </c>
      <c r="E485" s="80">
        <v>1860010030</v>
      </c>
      <c r="F485" s="13">
        <v>811</v>
      </c>
      <c r="G485" s="7">
        <v>241</v>
      </c>
      <c r="H485" s="49"/>
      <c r="I485" s="65">
        <v>800000</v>
      </c>
      <c r="J485" s="65"/>
      <c r="K485" s="65"/>
      <c r="L485" s="65"/>
      <c r="M485" s="65">
        <f>-800000</f>
        <v>-800000</v>
      </c>
      <c r="N485" s="65">
        <f>I485+J485+K485+L485+M485</f>
        <v>0</v>
      </c>
      <c r="O485" s="110"/>
      <c r="P485" s="109">
        <f>N485</f>
        <v>0</v>
      </c>
    </row>
    <row r="486" spans="1:16" ht="37.5" customHeight="1">
      <c r="A486" s="44" t="s">
        <v>344</v>
      </c>
      <c r="B486" s="87">
        <v>802</v>
      </c>
      <c r="C486" s="6" t="s">
        <v>217</v>
      </c>
      <c r="D486" s="6" t="s">
        <v>32</v>
      </c>
      <c r="E486" s="6">
        <v>9950091012</v>
      </c>
      <c r="F486" s="91">
        <v>244</v>
      </c>
      <c r="G486" s="92">
        <v>222</v>
      </c>
      <c r="H486" s="93">
        <v>1125</v>
      </c>
      <c r="I486" s="63">
        <v>300000</v>
      </c>
      <c r="J486" s="63"/>
      <c r="K486" s="63"/>
      <c r="L486" s="63"/>
      <c r="M486" s="63"/>
      <c r="N486" s="63">
        <f>I486+J486+K486+L486+M486</f>
        <v>300000</v>
      </c>
      <c r="O486" s="110"/>
      <c r="P486" s="109">
        <f>N486</f>
        <v>300000</v>
      </c>
    </row>
    <row r="487" spans="1:16" ht="37.5" customHeight="1">
      <c r="A487" s="44" t="s">
        <v>344</v>
      </c>
      <c r="B487" s="87">
        <v>802</v>
      </c>
      <c r="C487" s="6" t="s">
        <v>217</v>
      </c>
      <c r="D487" s="6" t="s">
        <v>32</v>
      </c>
      <c r="E487" s="6">
        <v>9950091012</v>
      </c>
      <c r="F487" s="91">
        <v>313</v>
      </c>
      <c r="G487" s="94">
        <v>262</v>
      </c>
      <c r="H487" s="95">
        <v>1142</v>
      </c>
      <c r="I487" s="63">
        <v>46560</v>
      </c>
      <c r="J487" s="63"/>
      <c r="K487" s="63"/>
      <c r="L487" s="63"/>
      <c r="M487" s="63"/>
      <c r="N487" s="63">
        <f>I487+J487+K487+L487+M487</f>
        <v>46560</v>
      </c>
      <c r="O487" s="110"/>
      <c r="P487" s="109">
        <f>N487</f>
        <v>46560</v>
      </c>
    </row>
    <row r="488" spans="1:16" ht="14.45" customHeight="1">
      <c r="A488" s="88" t="s">
        <v>230</v>
      </c>
      <c r="B488" s="75">
        <v>802</v>
      </c>
      <c r="C488" s="16" t="s">
        <v>231</v>
      </c>
      <c r="D488" s="16" t="s">
        <v>0</v>
      </c>
      <c r="E488" s="89" t="s">
        <v>0</v>
      </c>
      <c r="F488" s="16" t="s">
        <v>0</v>
      </c>
      <c r="G488" s="16" t="s">
        <v>0</v>
      </c>
      <c r="H488" s="50" t="s">
        <v>0</v>
      </c>
      <c r="I488" s="62">
        <v>3835326</v>
      </c>
      <c r="J488" s="62">
        <f t="shared" ref="J488:P500" si="276">J489</f>
        <v>0</v>
      </c>
      <c r="K488" s="62">
        <f t="shared" si="276"/>
        <v>700000</v>
      </c>
      <c r="L488" s="62">
        <f t="shared" si="276"/>
        <v>0</v>
      </c>
      <c r="M488" s="62">
        <f t="shared" si="276"/>
        <v>0</v>
      </c>
      <c r="N488" s="62">
        <f t="shared" si="276"/>
        <v>4535326</v>
      </c>
      <c r="O488" s="62">
        <f t="shared" si="276"/>
        <v>0</v>
      </c>
      <c r="P488" s="62">
        <f t="shared" si="276"/>
        <v>4535326</v>
      </c>
    </row>
    <row r="489" spans="1:16" ht="28.9" customHeight="1">
      <c r="A489" s="8" t="s">
        <v>232</v>
      </c>
      <c r="B489" s="2">
        <v>802</v>
      </c>
      <c r="C489" s="6" t="s">
        <v>231</v>
      </c>
      <c r="D489" s="6" t="s">
        <v>187</v>
      </c>
      <c r="E489" s="6" t="s">
        <v>0</v>
      </c>
      <c r="F489" s="6" t="s">
        <v>0</v>
      </c>
      <c r="G489" s="6" t="s">
        <v>0</v>
      </c>
      <c r="H489" s="51" t="s">
        <v>0</v>
      </c>
      <c r="I489" s="63">
        <v>3835326</v>
      </c>
      <c r="J489" s="63">
        <f t="shared" si="276"/>
        <v>0</v>
      </c>
      <c r="K489" s="63">
        <f t="shared" si="276"/>
        <v>700000</v>
      </c>
      <c r="L489" s="63">
        <f t="shared" si="276"/>
        <v>0</v>
      </c>
      <c r="M489" s="63">
        <f t="shared" si="276"/>
        <v>0</v>
      </c>
      <c r="N489" s="63">
        <f t="shared" si="276"/>
        <v>4535326</v>
      </c>
      <c r="O489" s="63">
        <f t="shared" si="276"/>
        <v>0</v>
      </c>
      <c r="P489" s="63">
        <f t="shared" si="276"/>
        <v>4535326</v>
      </c>
    </row>
    <row r="490" spans="1:16" ht="43.35" customHeight="1">
      <c r="A490" s="10" t="s">
        <v>233</v>
      </c>
      <c r="B490" s="2">
        <v>802</v>
      </c>
      <c r="C490" s="6" t="s">
        <v>231</v>
      </c>
      <c r="D490" s="6" t="s">
        <v>187</v>
      </c>
      <c r="E490" s="6" t="s">
        <v>335</v>
      </c>
      <c r="F490" s="6" t="s">
        <v>0</v>
      </c>
      <c r="G490" s="6" t="s">
        <v>0</v>
      </c>
      <c r="H490" s="51" t="s">
        <v>0</v>
      </c>
      <c r="I490" s="63">
        <v>3835326</v>
      </c>
      <c r="J490" s="63">
        <f t="shared" si="276"/>
        <v>0</v>
      </c>
      <c r="K490" s="63">
        <f t="shared" si="276"/>
        <v>700000</v>
      </c>
      <c r="L490" s="63">
        <f t="shared" si="276"/>
        <v>0</v>
      </c>
      <c r="M490" s="63">
        <f t="shared" si="276"/>
        <v>0</v>
      </c>
      <c r="N490" s="63">
        <f t="shared" si="276"/>
        <v>4535326</v>
      </c>
      <c r="O490" s="63">
        <f t="shared" si="276"/>
        <v>0</v>
      </c>
      <c r="P490" s="63">
        <f t="shared" si="276"/>
        <v>4535326</v>
      </c>
    </row>
    <row r="491" spans="1:16" ht="14.45" customHeight="1">
      <c r="A491" s="10" t="s">
        <v>234</v>
      </c>
      <c r="B491" s="2">
        <v>802</v>
      </c>
      <c r="C491" s="6" t="s">
        <v>231</v>
      </c>
      <c r="D491" s="6" t="s">
        <v>187</v>
      </c>
      <c r="E491" s="6" t="s">
        <v>336</v>
      </c>
      <c r="F491" s="6" t="s">
        <v>0</v>
      </c>
      <c r="G491" s="6" t="s">
        <v>0</v>
      </c>
      <c r="H491" s="51" t="s">
        <v>0</v>
      </c>
      <c r="I491" s="63">
        <v>3835326</v>
      </c>
      <c r="J491" s="63">
        <f t="shared" si="276"/>
        <v>0</v>
      </c>
      <c r="K491" s="63">
        <f t="shared" si="276"/>
        <v>700000</v>
      </c>
      <c r="L491" s="63">
        <f t="shared" si="276"/>
        <v>0</v>
      </c>
      <c r="M491" s="63">
        <f t="shared" si="276"/>
        <v>0</v>
      </c>
      <c r="N491" s="63">
        <f t="shared" si="276"/>
        <v>4535326</v>
      </c>
      <c r="O491" s="63">
        <f t="shared" si="276"/>
        <v>0</v>
      </c>
      <c r="P491" s="63">
        <f t="shared" si="276"/>
        <v>4535326</v>
      </c>
    </row>
    <row r="492" spans="1:16" ht="43.35" customHeight="1">
      <c r="A492" s="11" t="s">
        <v>235</v>
      </c>
      <c r="B492" s="2">
        <v>802</v>
      </c>
      <c r="C492" s="12" t="s">
        <v>231</v>
      </c>
      <c r="D492" s="12" t="s">
        <v>187</v>
      </c>
      <c r="E492" s="79">
        <v>1420010010</v>
      </c>
      <c r="F492" s="12" t="s">
        <v>0</v>
      </c>
      <c r="G492" s="12" t="s">
        <v>0</v>
      </c>
      <c r="H492" s="52" t="s">
        <v>0</v>
      </c>
      <c r="I492" s="64">
        <v>3835326</v>
      </c>
      <c r="J492" s="64">
        <f t="shared" ref="J492:M492" si="277">J493+J499+J512</f>
        <v>0</v>
      </c>
      <c r="K492" s="64">
        <f t="shared" si="277"/>
        <v>700000</v>
      </c>
      <c r="L492" s="64">
        <f t="shared" si="277"/>
        <v>0</v>
      </c>
      <c r="M492" s="64">
        <f t="shared" si="277"/>
        <v>0</v>
      </c>
      <c r="N492" s="64">
        <f>N493+N499+N512</f>
        <v>4535326</v>
      </c>
      <c r="O492" s="64">
        <f t="shared" ref="O492:P492" si="278">O493+O499+O512</f>
        <v>0</v>
      </c>
      <c r="P492" s="64">
        <f t="shared" si="278"/>
        <v>4535326</v>
      </c>
    </row>
    <row r="493" spans="1:16" ht="48.75" customHeight="1">
      <c r="A493" s="30" t="s">
        <v>235</v>
      </c>
      <c r="B493" s="2">
        <v>802</v>
      </c>
      <c r="C493" s="12" t="s">
        <v>231</v>
      </c>
      <c r="D493" s="12" t="s">
        <v>187</v>
      </c>
      <c r="E493" s="19">
        <v>1420010010</v>
      </c>
      <c r="F493" s="6">
        <v>100</v>
      </c>
      <c r="G493" s="6"/>
      <c r="H493" s="51"/>
      <c r="I493" s="64">
        <v>850000</v>
      </c>
      <c r="J493" s="64">
        <f>J494+J497</f>
        <v>0</v>
      </c>
      <c r="K493" s="64">
        <f t="shared" ref="K493:M493" si="279">K494+K497</f>
        <v>700000</v>
      </c>
      <c r="L493" s="64">
        <f t="shared" si="279"/>
        <v>0</v>
      </c>
      <c r="M493" s="64">
        <f t="shared" si="279"/>
        <v>673740</v>
      </c>
      <c r="N493" s="64">
        <f>N494+N497</f>
        <v>2223740</v>
      </c>
      <c r="O493" s="64">
        <f t="shared" ref="O493:P493" si="280">O494+O497</f>
        <v>0</v>
      </c>
      <c r="P493" s="64">
        <f t="shared" si="280"/>
        <v>2223740</v>
      </c>
    </row>
    <row r="494" spans="1:16" ht="42.75" customHeight="1">
      <c r="A494" s="31" t="s">
        <v>39</v>
      </c>
      <c r="B494" s="2">
        <v>802</v>
      </c>
      <c r="C494" s="12" t="s">
        <v>231</v>
      </c>
      <c r="D494" s="12" t="s">
        <v>187</v>
      </c>
      <c r="E494" s="19">
        <v>1420010010</v>
      </c>
      <c r="F494" s="6"/>
      <c r="G494" s="12"/>
      <c r="H494" s="52"/>
      <c r="I494" s="64">
        <v>2220</v>
      </c>
      <c r="J494" s="64">
        <f t="shared" ref="J494:P494" si="281">J495</f>
        <v>0</v>
      </c>
      <c r="K494" s="64">
        <f t="shared" si="281"/>
        <v>0</v>
      </c>
      <c r="L494" s="64">
        <f t="shared" si="281"/>
        <v>0</v>
      </c>
      <c r="M494" s="64">
        <f t="shared" si="281"/>
        <v>0</v>
      </c>
      <c r="N494" s="64">
        <f t="shared" si="281"/>
        <v>2220</v>
      </c>
      <c r="O494" s="64">
        <f t="shared" si="281"/>
        <v>0</v>
      </c>
      <c r="P494" s="64">
        <f t="shared" si="281"/>
        <v>2220</v>
      </c>
    </row>
    <row r="495" spans="1:16" ht="47.25" customHeight="1">
      <c r="A495" s="10" t="s">
        <v>39</v>
      </c>
      <c r="B495" s="2">
        <v>802</v>
      </c>
      <c r="C495" s="6" t="s">
        <v>231</v>
      </c>
      <c r="D495" s="6" t="s">
        <v>187</v>
      </c>
      <c r="E495" s="19">
        <v>1420010010</v>
      </c>
      <c r="F495" s="6"/>
      <c r="G495" s="12"/>
      <c r="H495" s="52"/>
      <c r="I495" s="64">
        <v>2220</v>
      </c>
      <c r="J495" s="64">
        <f t="shared" ref="J495:M495" si="282">J496+J498</f>
        <v>0</v>
      </c>
      <c r="K495" s="64">
        <f t="shared" si="282"/>
        <v>0</v>
      </c>
      <c r="L495" s="64">
        <f t="shared" si="282"/>
        <v>0</v>
      </c>
      <c r="M495" s="64">
        <f t="shared" si="282"/>
        <v>0</v>
      </c>
      <c r="N495" s="64">
        <f>N496+N498</f>
        <v>2220</v>
      </c>
      <c r="O495" s="64">
        <f t="shared" ref="O495:P495" si="283">O496+O498</f>
        <v>0</v>
      </c>
      <c r="P495" s="64">
        <f t="shared" si="283"/>
        <v>2220</v>
      </c>
    </row>
    <row r="496" spans="1:16" ht="21" hidden="1" customHeight="1">
      <c r="A496" s="32" t="s">
        <v>263</v>
      </c>
      <c r="B496" s="2">
        <v>802</v>
      </c>
      <c r="C496" s="27" t="s">
        <v>231</v>
      </c>
      <c r="D496" s="27" t="s">
        <v>187</v>
      </c>
      <c r="E496" s="80" t="s">
        <v>236</v>
      </c>
      <c r="F496" s="27">
        <v>123</v>
      </c>
      <c r="G496" s="27">
        <v>226</v>
      </c>
      <c r="H496" s="53">
        <v>1140</v>
      </c>
      <c r="I496" s="66">
        <v>0</v>
      </c>
      <c r="J496" s="66"/>
      <c r="K496" s="66"/>
      <c r="L496" s="66"/>
      <c r="M496" s="66">
        <v>0</v>
      </c>
      <c r="N496" s="66">
        <v>0</v>
      </c>
      <c r="O496" s="110"/>
      <c r="P496" s="110"/>
    </row>
    <row r="497" spans="1:16" ht="21" customHeight="1">
      <c r="A497" s="31" t="s">
        <v>264</v>
      </c>
      <c r="B497" s="2">
        <v>802</v>
      </c>
      <c r="C497" s="27" t="s">
        <v>231</v>
      </c>
      <c r="D497" s="27" t="s">
        <v>187</v>
      </c>
      <c r="E497" s="13">
        <v>1420010010</v>
      </c>
      <c r="F497" s="27">
        <v>113</v>
      </c>
      <c r="G497" s="27">
        <v>296</v>
      </c>
      <c r="H497" s="53">
        <v>1150</v>
      </c>
      <c r="I497" s="66">
        <v>847780</v>
      </c>
      <c r="J497" s="66"/>
      <c r="K497" s="66">
        <v>700000</v>
      </c>
      <c r="L497" s="66"/>
      <c r="M497" s="66">
        <f>523740+150000</f>
        <v>673740</v>
      </c>
      <c r="N497" s="66">
        <f>I497+J497+K497+L497+M497</f>
        <v>2221520</v>
      </c>
      <c r="O497" s="110"/>
      <c r="P497" s="109">
        <f>N497</f>
        <v>2221520</v>
      </c>
    </row>
    <row r="498" spans="1:16" ht="20.25" customHeight="1">
      <c r="A498" s="31" t="s">
        <v>264</v>
      </c>
      <c r="B498" s="2">
        <v>802</v>
      </c>
      <c r="C498" s="27" t="s">
        <v>231</v>
      </c>
      <c r="D498" s="27" t="s">
        <v>187</v>
      </c>
      <c r="E498" s="13">
        <v>1420010010</v>
      </c>
      <c r="F498" s="27">
        <v>123</v>
      </c>
      <c r="G498" s="27">
        <v>296</v>
      </c>
      <c r="H498" s="53">
        <v>1150</v>
      </c>
      <c r="I498" s="66">
        <v>2220</v>
      </c>
      <c r="J498" s="66"/>
      <c r="K498" s="66"/>
      <c r="L498" s="66"/>
      <c r="M498" s="66">
        <v>0</v>
      </c>
      <c r="N498" s="66">
        <f>I498+J498+K498+L498+M498</f>
        <v>2220</v>
      </c>
      <c r="O498" s="110"/>
      <c r="P498" s="109">
        <f>N498</f>
        <v>2220</v>
      </c>
    </row>
    <row r="499" spans="1:16" ht="43.35" customHeight="1">
      <c r="A499" s="10" t="s">
        <v>35</v>
      </c>
      <c r="B499" s="2">
        <v>802</v>
      </c>
      <c r="C499" s="6" t="s">
        <v>231</v>
      </c>
      <c r="D499" s="6" t="s">
        <v>187</v>
      </c>
      <c r="E499" s="19">
        <v>1420010010</v>
      </c>
      <c r="F499" s="6" t="s">
        <v>36</v>
      </c>
      <c r="G499" s="6" t="s">
        <v>0</v>
      </c>
      <c r="H499" s="51" t="s">
        <v>0</v>
      </c>
      <c r="I499" s="63">
        <v>2915326</v>
      </c>
      <c r="J499" s="63">
        <f t="shared" ref="J499:M500" si="284">J500</f>
        <v>0</v>
      </c>
      <c r="K499" s="63">
        <f t="shared" si="284"/>
        <v>0</v>
      </c>
      <c r="L499" s="63">
        <f t="shared" si="284"/>
        <v>0</v>
      </c>
      <c r="M499" s="63">
        <f t="shared" si="284"/>
        <v>-673740</v>
      </c>
      <c r="N499" s="63">
        <f t="shared" si="276"/>
        <v>2241586</v>
      </c>
      <c r="O499" s="63">
        <f t="shared" si="276"/>
        <v>0</v>
      </c>
      <c r="P499" s="63">
        <f t="shared" si="276"/>
        <v>2241586</v>
      </c>
    </row>
    <row r="500" spans="1:16" ht="43.35" customHeight="1">
      <c r="A500" s="10" t="s">
        <v>37</v>
      </c>
      <c r="B500" s="2">
        <v>802</v>
      </c>
      <c r="C500" s="6" t="s">
        <v>231</v>
      </c>
      <c r="D500" s="6" t="s">
        <v>187</v>
      </c>
      <c r="E500" s="19">
        <v>1420010010</v>
      </c>
      <c r="F500" s="6" t="s">
        <v>38</v>
      </c>
      <c r="G500" s="6" t="s">
        <v>0</v>
      </c>
      <c r="H500" s="51" t="s">
        <v>0</v>
      </c>
      <c r="I500" s="63">
        <v>2915326</v>
      </c>
      <c r="J500" s="63">
        <f t="shared" si="284"/>
        <v>0</v>
      </c>
      <c r="K500" s="63">
        <f t="shared" si="284"/>
        <v>0</v>
      </c>
      <c r="L500" s="63">
        <f t="shared" si="284"/>
        <v>0</v>
      </c>
      <c r="M500" s="63">
        <f t="shared" si="284"/>
        <v>-673740</v>
      </c>
      <c r="N500" s="63">
        <f t="shared" si="276"/>
        <v>2241586</v>
      </c>
      <c r="O500" s="63">
        <f t="shared" si="276"/>
        <v>0</v>
      </c>
      <c r="P500" s="63">
        <f t="shared" si="276"/>
        <v>2241586</v>
      </c>
    </row>
    <row r="501" spans="1:16" ht="43.35" customHeight="1">
      <c r="A501" s="5" t="s">
        <v>39</v>
      </c>
      <c r="B501" s="2">
        <v>802</v>
      </c>
      <c r="C501" s="6" t="s">
        <v>231</v>
      </c>
      <c r="D501" s="6" t="s">
        <v>187</v>
      </c>
      <c r="E501" s="19">
        <v>1420010010</v>
      </c>
      <c r="F501" s="6" t="s">
        <v>40</v>
      </c>
      <c r="G501" s="6" t="s">
        <v>0</v>
      </c>
      <c r="H501" s="51" t="s">
        <v>0</v>
      </c>
      <c r="I501" s="63">
        <v>2915326</v>
      </c>
      <c r="J501" s="63">
        <f t="shared" ref="J501" si="285">J502+J504+J506+J509</f>
        <v>0</v>
      </c>
      <c r="K501" s="63">
        <f>K502+K504+K506+K509+K508</f>
        <v>0</v>
      </c>
      <c r="L501" s="63">
        <f t="shared" ref="L501:M501" si="286">L502+L504+L506+L509+L508</f>
        <v>0</v>
      </c>
      <c r="M501" s="63">
        <f t="shared" si="286"/>
        <v>-673740</v>
      </c>
      <c r="N501" s="63">
        <f>N502+N504+N506+N509+N508</f>
        <v>2241586</v>
      </c>
      <c r="O501" s="63">
        <f t="shared" ref="O501:P501" si="287">O502+O504+O506+O509+O508</f>
        <v>0</v>
      </c>
      <c r="P501" s="63">
        <f t="shared" si="287"/>
        <v>2241586</v>
      </c>
    </row>
    <row r="502" spans="1:16" ht="14.45" customHeight="1">
      <c r="A502" s="7" t="s">
        <v>84</v>
      </c>
      <c r="B502" s="2">
        <v>802</v>
      </c>
      <c r="C502" s="13" t="s">
        <v>231</v>
      </c>
      <c r="D502" s="13" t="s">
        <v>187</v>
      </c>
      <c r="E502" s="80">
        <v>1420010010</v>
      </c>
      <c r="F502" s="13" t="s">
        <v>40</v>
      </c>
      <c r="G502" s="7" t="s">
        <v>85</v>
      </c>
      <c r="H502" s="49" t="s">
        <v>0</v>
      </c>
      <c r="I502" s="65">
        <v>740000</v>
      </c>
      <c r="J502" s="65">
        <f t="shared" ref="J502:M502" si="288">J503</f>
        <v>0</v>
      </c>
      <c r="K502" s="65">
        <f t="shared" si="288"/>
        <v>0</v>
      </c>
      <c r="L502" s="65">
        <f t="shared" si="288"/>
        <v>0</v>
      </c>
      <c r="M502" s="65">
        <f t="shared" si="288"/>
        <v>-190000</v>
      </c>
      <c r="N502" s="65">
        <f>N503</f>
        <v>550000</v>
      </c>
      <c r="O502" s="65">
        <f t="shared" ref="O502:P502" si="289">O503</f>
        <v>0</v>
      </c>
      <c r="P502" s="65">
        <f t="shared" si="289"/>
        <v>550000</v>
      </c>
    </row>
    <row r="503" spans="1:16" ht="45" customHeight="1">
      <c r="A503" s="7" t="s">
        <v>86</v>
      </c>
      <c r="B503" s="2">
        <v>802</v>
      </c>
      <c r="C503" s="13" t="s">
        <v>231</v>
      </c>
      <c r="D503" s="13" t="s">
        <v>187</v>
      </c>
      <c r="E503" s="80">
        <v>1420010010</v>
      </c>
      <c r="F503" s="13" t="s">
        <v>40</v>
      </c>
      <c r="G503" s="7" t="s">
        <v>85</v>
      </c>
      <c r="H503" s="49" t="s">
        <v>87</v>
      </c>
      <c r="I503" s="65">
        <v>740000</v>
      </c>
      <c r="J503" s="65"/>
      <c r="K503" s="65"/>
      <c r="L503" s="65"/>
      <c r="M503" s="65">
        <f>-40000+(-150000)</f>
        <v>-190000</v>
      </c>
      <c r="N503" s="65">
        <f>I503+J503+K503+L503+M503</f>
        <v>550000</v>
      </c>
      <c r="O503" s="110"/>
      <c r="P503" s="109">
        <f>N503</f>
        <v>550000</v>
      </c>
    </row>
    <row r="504" spans="1:16" ht="14.45" customHeight="1">
      <c r="A504" s="7" t="s">
        <v>54</v>
      </c>
      <c r="B504" s="2">
        <v>802</v>
      </c>
      <c r="C504" s="13" t="s">
        <v>231</v>
      </c>
      <c r="D504" s="13" t="s">
        <v>187</v>
      </c>
      <c r="E504" s="80">
        <v>1420010010</v>
      </c>
      <c r="F504" s="13" t="s">
        <v>40</v>
      </c>
      <c r="G504" s="7" t="s">
        <v>55</v>
      </c>
      <c r="H504" s="49" t="s">
        <v>0</v>
      </c>
      <c r="I504" s="65">
        <v>120000</v>
      </c>
      <c r="J504" s="65">
        <f t="shared" ref="J504:M504" si="290">J505</f>
        <v>0</v>
      </c>
      <c r="K504" s="65">
        <f t="shared" si="290"/>
        <v>0</v>
      </c>
      <c r="L504" s="65">
        <f t="shared" si="290"/>
        <v>0</v>
      </c>
      <c r="M504" s="65">
        <f t="shared" si="290"/>
        <v>16260</v>
      </c>
      <c r="N504" s="65">
        <f>N505</f>
        <v>136260</v>
      </c>
      <c r="O504" s="65">
        <f t="shared" ref="O504:P504" si="291">O505</f>
        <v>0</v>
      </c>
      <c r="P504" s="65">
        <f t="shared" si="291"/>
        <v>136260</v>
      </c>
    </row>
    <row r="505" spans="1:16" ht="14.45" customHeight="1">
      <c r="A505" s="7" t="s">
        <v>104</v>
      </c>
      <c r="B505" s="2">
        <v>802</v>
      </c>
      <c r="C505" s="13" t="s">
        <v>231</v>
      </c>
      <c r="D505" s="13" t="s">
        <v>187</v>
      </c>
      <c r="E505" s="80">
        <v>1420010010</v>
      </c>
      <c r="F505" s="13" t="s">
        <v>40</v>
      </c>
      <c r="G505" s="7" t="s">
        <v>55</v>
      </c>
      <c r="H505" s="49" t="s">
        <v>105</v>
      </c>
      <c r="I505" s="72">
        <v>120000</v>
      </c>
      <c r="J505" s="72"/>
      <c r="K505" s="72"/>
      <c r="L505" s="72"/>
      <c r="M505" s="72">
        <f>16260</f>
        <v>16260</v>
      </c>
      <c r="N505" s="72">
        <f>I505+J505+K505+L505+M505</f>
        <v>136260</v>
      </c>
      <c r="O505" s="110"/>
      <c r="P505" s="109">
        <f>N505</f>
        <v>136260</v>
      </c>
    </row>
    <row r="506" spans="1:16" ht="14.45" customHeight="1">
      <c r="A506" s="7" t="s">
        <v>41</v>
      </c>
      <c r="B506" s="2">
        <v>802</v>
      </c>
      <c r="C506" s="13" t="s">
        <v>231</v>
      </c>
      <c r="D506" s="13" t="s">
        <v>187</v>
      </c>
      <c r="E506" s="80">
        <v>1420010010</v>
      </c>
      <c r="F506" s="13" t="s">
        <v>40</v>
      </c>
      <c r="G506" s="13">
        <v>296</v>
      </c>
      <c r="H506" s="49" t="s">
        <v>0</v>
      </c>
      <c r="I506" s="72">
        <v>1990326</v>
      </c>
      <c r="J506" s="72">
        <f t="shared" ref="J506:M506" si="292">J507</f>
        <v>0</v>
      </c>
      <c r="K506" s="72">
        <f t="shared" si="292"/>
        <v>0</v>
      </c>
      <c r="L506" s="72">
        <f t="shared" si="292"/>
        <v>0</v>
      </c>
      <c r="M506" s="72">
        <f t="shared" si="292"/>
        <v>-620934</v>
      </c>
      <c r="N506" s="72">
        <f>N507</f>
        <v>1369392</v>
      </c>
      <c r="O506" s="72">
        <f t="shared" ref="O506:P506" si="293">O507</f>
        <v>0</v>
      </c>
      <c r="P506" s="72">
        <f t="shared" si="293"/>
        <v>1369392</v>
      </c>
    </row>
    <row r="507" spans="1:16" ht="57.6" customHeight="1">
      <c r="A507" s="7" t="s">
        <v>43</v>
      </c>
      <c r="B507" s="2">
        <v>802</v>
      </c>
      <c r="C507" s="13" t="s">
        <v>231</v>
      </c>
      <c r="D507" s="13" t="s">
        <v>187</v>
      </c>
      <c r="E507" s="80">
        <v>1420010010</v>
      </c>
      <c r="F507" s="13" t="s">
        <v>40</v>
      </c>
      <c r="G507" s="13">
        <v>296</v>
      </c>
      <c r="H507" s="49" t="s">
        <v>44</v>
      </c>
      <c r="I507" s="72">
        <v>1990326</v>
      </c>
      <c r="J507" s="72"/>
      <c r="K507" s="72"/>
      <c r="L507" s="72"/>
      <c r="M507" s="72">
        <f>-473934+(-147000)</f>
        <v>-620934</v>
      </c>
      <c r="N507" s="72">
        <f>I507+J507+K507+L507+M507</f>
        <v>1369392</v>
      </c>
      <c r="O507" s="110"/>
      <c r="P507" s="109">
        <f>N507</f>
        <v>1369392</v>
      </c>
    </row>
    <row r="508" spans="1:16" ht="57.6" customHeight="1">
      <c r="A508" s="17" t="s">
        <v>376</v>
      </c>
      <c r="B508" s="2">
        <v>802</v>
      </c>
      <c r="C508" s="13" t="s">
        <v>231</v>
      </c>
      <c r="D508" s="13" t="s">
        <v>187</v>
      </c>
      <c r="E508" s="80">
        <v>1420010010</v>
      </c>
      <c r="F508" s="13" t="s">
        <v>40</v>
      </c>
      <c r="G508" s="13">
        <v>310</v>
      </c>
      <c r="H508" s="49">
        <v>1116</v>
      </c>
      <c r="I508" s="72"/>
      <c r="J508" s="72"/>
      <c r="K508" s="72"/>
      <c r="L508" s="72"/>
      <c r="M508" s="72">
        <v>147000</v>
      </c>
      <c r="N508" s="72">
        <f>I508+J508+K508+L508+M508</f>
        <v>147000</v>
      </c>
      <c r="O508" s="110"/>
      <c r="P508" s="109">
        <f>N508</f>
        <v>147000</v>
      </c>
    </row>
    <row r="509" spans="1:16" ht="21" customHeight="1">
      <c r="A509" s="34" t="s">
        <v>289</v>
      </c>
      <c r="B509" s="2">
        <v>802</v>
      </c>
      <c r="C509" s="13" t="s">
        <v>231</v>
      </c>
      <c r="D509" s="13" t="s">
        <v>187</v>
      </c>
      <c r="E509" s="80">
        <v>1420010010</v>
      </c>
      <c r="F509" s="13" t="s">
        <v>40</v>
      </c>
      <c r="G509" s="13">
        <v>340</v>
      </c>
      <c r="H509" s="49"/>
      <c r="I509" s="72">
        <v>65000</v>
      </c>
      <c r="J509" s="72">
        <f t="shared" ref="J509:M509" si="294">J510+J511</f>
        <v>0</v>
      </c>
      <c r="K509" s="72">
        <f t="shared" si="294"/>
        <v>0</v>
      </c>
      <c r="L509" s="72">
        <f t="shared" si="294"/>
        <v>0</v>
      </c>
      <c r="M509" s="72">
        <f t="shared" si="294"/>
        <v>-26066</v>
      </c>
      <c r="N509" s="72">
        <f>N510+N511</f>
        <v>38934</v>
      </c>
      <c r="O509" s="72">
        <f t="shared" ref="O509:P509" si="295">O510+O511</f>
        <v>0</v>
      </c>
      <c r="P509" s="72">
        <f t="shared" si="295"/>
        <v>38934</v>
      </c>
    </row>
    <row r="510" spans="1:16" ht="20.25" customHeight="1">
      <c r="A510" s="34" t="s">
        <v>82</v>
      </c>
      <c r="B510" s="2">
        <v>802</v>
      </c>
      <c r="C510" s="13" t="s">
        <v>231</v>
      </c>
      <c r="D510" s="13" t="s">
        <v>187</v>
      </c>
      <c r="E510" s="80">
        <v>1420010010</v>
      </c>
      <c r="F510" s="13" t="s">
        <v>40</v>
      </c>
      <c r="G510" s="13">
        <v>340</v>
      </c>
      <c r="H510" s="49">
        <v>1121</v>
      </c>
      <c r="I510" s="72">
        <v>0</v>
      </c>
      <c r="J510" s="72"/>
      <c r="K510" s="72"/>
      <c r="L510" s="72"/>
      <c r="M510" s="72"/>
      <c r="N510" s="72">
        <f>I510+J510+K510+L510+M510</f>
        <v>0</v>
      </c>
      <c r="O510" s="110"/>
      <c r="P510" s="110"/>
    </row>
    <row r="511" spans="1:16" ht="20.25" customHeight="1">
      <c r="A511" s="34" t="s">
        <v>82</v>
      </c>
      <c r="B511" s="2">
        <v>802</v>
      </c>
      <c r="C511" s="13" t="s">
        <v>231</v>
      </c>
      <c r="D511" s="13" t="s">
        <v>187</v>
      </c>
      <c r="E511" s="80">
        <v>1420010010</v>
      </c>
      <c r="F511" s="13" t="s">
        <v>40</v>
      </c>
      <c r="G511" s="13">
        <v>340</v>
      </c>
      <c r="H511" s="49">
        <v>1123</v>
      </c>
      <c r="I511" s="72">
        <v>65000</v>
      </c>
      <c r="J511" s="72"/>
      <c r="K511" s="72"/>
      <c r="L511" s="72"/>
      <c r="M511" s="72">
        <v>-26066</v>
      </c>
      <c r="N511" s="72">
        <f>I511+J511+K511+L511+M511</f>
        <v>38934</v>
      </c>
      <c r="O511" s="110"/>
      <c r="P511" s="109">
        <f>N511</f>
        <v>38934</v>
      </c>
    </row>
    <row r="512" spans="1:16" ht="14.45" customHeight="1">
      <c r="A512" s="7" t="s">
        <v>106</v>
      </c>
      <c r="B512" s="2">
        <v>802</v>
      </c>
      <c r="C512" s="13" t="s">
        <v>231</v>
      </c>
      <c r="D512" s="13" t="s">
        <v>187</v>
      </c>
      <c r="E512" s="80">
        <v>1420010010</v>
      </c>
      <c r="F512" s="13">
        <v>360</v>
      </c>
      <c r="G512" s="13">
        <v>296</v>
      </c>
      <c r="H512" s="54" t="s">
        <v>107</v>
      </c>
      <c r="I512" s="65">
        <v>70000</v>
      </c>
      <c r="J512" s="65"/>
      <c r="K512" s="65"/>
      <c r="L512" s="65"/>
      <c r="M512" s="65"/>
      <c r="N512" s="65">
        <f>I512+J512+K512+L512+M512</f>
        <v>70000</v>
      </c>
      <c r="O512" s="110"/>
      <c r="P512" s="109">
        <f>N512</f>
        <v>70000</v>
      </c>
    </row>
    <row r="513" spans="1:16" ht="28.9" customHeight="1">
      <c r="A513" s="15" t="s">
        <v>237</v>
      </c>
      <c r="B513" s="75">
        <v>802</v>
      </c>
      <c r="C513" s="16" t="s">
        <v>176</v>
      </c>
      <c r="D513" s="16" t="s">
        <v>0</v>
      </c>
      <c r="E513" s="16" t="s">
        <v>0</v>
      </c>
      <c r="F513" s="16" t="s">
        <v>0</v>
      </c>
      <c r="G513" s="16" t="s">
        <v>0</v>
      </c>
      <c r="H513" s="50" t="s">
        <v>0</v>
      </c>
      <c r="I513" s="62">
        <v>100000</v>
      </c>
      <c r="J513" s="62">
        <f t="shared" ref="J513:P518" si="296">J514</f>
        <v>0</v>
      </c>
      <c r="K513" s="62">
        <f t="shared" si="296"/>
        <v>0</v>
      </c>
      <c r="L513" s="62">
        <f t="shared" si="296"/>
        <v>0</v>
      </c>
      <c r="M513" s="62">
        <f t="shared" si="296"/>
        <v>0</v>
      </c>
      <c r="N513" s="62">
        <f t="shared" si="296"/>
        <v>100000</v>
      </c>
      <c r="O513" s="62">
        <f t="shared" si="296"/>
        <v>0</v>
      </c>
      <c r="P513" s="62">
        <f t="shared" si="296"/>
        <v>100000</v>
      </c>
    </row>
    <row r="514" spans="1:16" ht="28.9" customHeight="1">
      <c r="A514" s="8" t="s">
        <v>238</v>
      </c>
      <c r="B514" s="2">
        <v>802</v>
      </c>
      <c r="C514" s="6" t="s">
        <v>176</v>
      </c>
      <c r="D514" s="6" t="s">
        <v>50</v>
      </c>
      <c r="E514" s="6" t="s">
        <v>0</v>
      </c>
      <c r="F514" s="6" t="s">
        <v>0</v>
      </c>
      <c r="G514" s="6" t="s">
        <v>0</v>
      </c>
      <c r="H514" s="51" t="s">
        <v>0</v>
      </c>
      <c r="I514" s="63">
        <v>100000</v>
      </c>
      <c r="J514" s="63">
        <f t="shared" si="296"/>
        <v>0</v>
      </c>
      <c r="K514" s="63">
        <f t="shared" si="296"/>
        <v>0</v>
      </c>
      <c r="L514" s="63">
        <f t="shared" si="296"/>
        <v>0</v>
      </c>
      <c r="M514" s="63">
        <f t="shared" si="296"/>
        <v>0</v>
      </c>
      <c r="N514" s="63">
        <f t="shared" si="296"/>
        <v>100000</v>
      </c>
      <c r="O514" s="63">
        <f t="shared" si="296"/>
        <v>0</v>
      </c>
      <c r="P514" s="63">
        <f t="shared" si="296"/>
        <v>100000</v>
      </c>
    </row>
    <row r="515" spans="1:16" ht="14.45" customHeight="1">
      <c r="A515" s="10" t="s">
        <v>15</v>
      </c>
      <c r="B515" s="2">
        <v>802</v>
      </c>
      <c r="C515" s="6" t="s">
        <v>176</v>
      </c>
      <c r="D515" s="6" t="s">
        <v>50</v>
      </c>
      <c r="E515" s="6" t="s">
        <v>16</v>
      </c>
      <c r="F515" s="6" t="s">
        <v>0</v>
      </c>
      <c r="G515" s="6" t="s">
        <v>0</v>
      </c>
      <c r="H515" s="51" t="s">
        <v>0</v>
      </c>
      <c r="I515" s="63">
        <v>100000</v>
      </c>
      <c r="J515" s="63">
        <f t="shared" si="296"/>
        <v>0</v>
      </c>
      <c r="K515" s="63">
        <f t="shared" si="296"/>
        <v>0</v>
      </c>
      <c r="L515" s="63">
        <f t="shared" si="296"/>
        <v>0</v>
      </c>
      <c r="M515" s="63">
        <f t="shared" si="296"/>
        <v>0</v>
      </c>
      <c r="N515" s="63">
        <f t="shared" si="296"/>
        <v>100000</v>
      </c>
      <c r="O515" s="63">
        <f t="shared" si="296"/>
        <v>0</v>
      </c>
      <c r="P515" s="63">
        <f t="shared" si="296"/>
        <v>100000</v>
      </c>
    </row>
    <row r="516" spans="1:16" ht="14.45" customHeight="1">
      <c r="A516" s="10" t="s">
        <v>123</v>
      </c>
      <c r="B516" s="2">
        <v>802</v>
      </c>
      <c r="C516" s="6" t="s">
        <v>176</v>
      </c>
      <c r="D516" s="6" t="s">
        <v>50</v>
      </c>
      <c r="E516" s="6" t="s">
        <v>124</v>
      </c>
      <c r="F516" s="6" t="s">
        <v>0</v>
      </c>
      <c r="G516" s="6" t="s">
        <v>0</v>
      </c>
      <c r="H516" s="51" t="s">
        <v>0</v>
      </c>
      <c r="I516" s="63">
        <v>100000</v>
      </c>
      <c r="J516" s="63">
        <f t="shared" si="296"/>
        <v>0</v>
      </c>
      <c r="K516" s="63">
        <f t="shared" si="296"/>
        <v>0</v>
      </c>
      <c r="L516" s="63">
        <f t="shared" si="296"/>
        <v>0</v>
      </c>
      <c r="M516" s="63">
        <f t="shared" si="296"/>
        <v>0</v>
      </c>
      <c r="N516" s="63">
        <f t="shared" si="296"/>
        <v>100000</v>
      </c>
      <c r="O516" s="63">
        <f t="shared" si="296"/>
        <v>0</v>
      </c>
      <c r="P516" s="63">
        <f t="shared" si="296"/>
        <v>100000</v>
      </c>
    </row>
    <row r="517" spans="1:16" ht="28.9" customHeight="1">
      <c r="A517" s="11" t="s">
        <v>239</v>
      </c>
      <c r="B517" s="2">
        <v>802</v>
      </c>
      <c r="C517" s="12" t="s">
        <v>176</v>
      </c>
      <c r="D517" s="12" t="s">
        <v>50</v>
      </c>
      <c r="E517" s="12" t="s">
        <v>240</v>
      </c>
      <c r="F517" s="12" t="s">
        <v>0</v>
      </c>
      <c r="G517" s="12" t="s">
        <v>0</v>
      </c>
      <c r="H517" s="52" t="s">
        <v>0</v>
      </c>
      <c r="I517" s="64">
        <v>100000</v>
      </c>
      <c r="J517" s="64">
        <f t="shared" si="296"/>
        <v>0</v>
      </c>
      <c r="K517" s="64">
        <f t="shared" si="296"/>
        <v>0</v>
      </c>
      <c r="L517" s="64">
        <f t="shared" si="296"/>
        <v>0</v>
      </c>
      <c r="M517" s="64">
        <f t="shared" si="296"/>
        <v>0</v>
      </c>
      <c r="N517" s="64">
        <f t="shared" si="296"/>
        <v>100000</v>
      </c>
      <c r="O517" s="64">
        <f t="shared" si="296"/>
        <v>0</v>
      </c>
      <c r="P517" s="64">
        <f t="shared" si="296"/>
        <v>100000</v>
      </c>
    </row>
    <row r="518" spans="1:16" ht="43.35" customHeight="1">
      <c r="A518" s="10" t="s">
        <v>35</v>
      </c>
      <c r="B518" s="2">
        <v>802</v>
      </c>
      <c r="C518" s="6" t="s">
        <v>176</v>
      </c>
      <c r="D518" s="6" t="s">
        <v>50</v>
      </c>
      <c r="E518" s="6" t="s">
        <v>240</v>
      </c>
      <c r="F518" s="6" t="s">
        <v>36</v>
      </c>
      <c r="G518" s="6" t="s">
        <v>0</v>
      </c>
      <c r="H518" s="51" t="s">
        <v>0</v>
      </c>
      <c r="I518" s="63">
        <v>100000</v>
      </c>
      <c r="J518" s="63">
        <f t="shared" si="296"/>
        <v>0</v>
      </c>
      <c r="K518" s="63">
        <f t="shared" si="296"/>
        <v>0</v>
      </c>
      <c r="L518" s="63">
        <f t="shared" si="296"/>
        <v>0</v>
      </c>
      <c r="M518" s="63">
        <f t="shared" si="296"/>
        <v>0</v>
      </c>
      <c r="N518" s="63">
        <f t="shared" si="296"/>
        <v>100000</v>
      </c>
      <c r="O518" s="63">
        <f t="shared" si="296"/>
        <v>0</v>
      </c>
      <c r="P518" s="63">
        <f t="shared" si="296"/>
        <v>100000</v>
      </c>
    </row>
    <row r="519" spans="1:16" ht="43.35" customHeight="1">
      <c r="A519" s="10" t="s">
        <v>37</v>
      </c>
      <c r="B519" s="2">
        <v>802</v>
      </c>
      <c r="C519" s="6" t="s">
        <v>176</v>
      </c>
      <c r="D519" s="6" t="s">
        <v>50</v>
      </c>
      <c r="E519" s="6" t="s">
        <v>240</v>
      </c>
      <c r="F519" s="6" t="s">
        <v>38</v>
      </c>
      <c r="G519" s="6" t="s">
        <v>0</v>
      </c>
      <c r="H519" s="51" t="s">
        <v>0</v>
      </c>
      <c r="I519" s="63">
        <v>100000</v>
      </c>
      <c r="J519" s="63">
        <f t="shared" ref="J519:M519" si="297">J520+J523</f>
        <v>0</v>
      </c>
      <c r="K519" s="63">
        <f t="shared" si="297"/>
        <v>0</v>
      </c>
      <c r="L519" s="63">
        <f t="shared" si="297"/>
        <v>0</v>
      </c>
      <c r="M519" s="63">
        <f t="shared" si="297"/>
        <v>0</v>
      </c>
      <c r="N519" s="63">
        <f>N520+N523</f>
        <v>100000</v>
      </c>
      <c r="O519" s="63">
        <f t="shared" ref="O519:P519" si="298">O520+O523</f>
        <v>0</v>
      </c>
      <c r="P519" s="63">
        <f t="shared" si="298"/>
        <v>100000</v>
      </c>
    </row>
    <row r="520" spans="1:16" ht="43.35" customHeight="1">
      <c r="A520" s="5" t="s">
        <v>68</v>
      </c>
      <c r="B520" s="2">
        <v>802</v>
      </c>
      <c r="C520" s="6" t="s">
        <v>176</v>
      </c>
      <c r="D520" s="6" t="s">
        <v>50</v>
      </c>
      <c r="E520" s="6" t="s">
        <v>240</v>
      </c>
      <c r="F520" s="6" t="s">
        <v>69</v>
      </c>
      <c r="G520" s="6" t="s">
        <v>0</v>
      </c>
      <c r="H520" s="51" t="s">
        <v>0</v>
      </c>
      <c r="I520" s="63">
        <v>20000</v>
      </c>
      <c r="J520" s="63">
        <f t="shared" ref="J520:P521" si="299">J521</f>
        <v>0</v>
      </c>
      <c r="K520" s="63">
        <f t="shared" si="299"/>
        <v>0</v>
      </c>
      <c r="L520" s="63">
        <f t="shared" si="299"/>
        <v>0</v>
      </c>
      <c r="M520" s="63">
        <f t="shared" si="299"/>
        <v>0</v>
      </c>
      <c r="N520" s="63">
        <f t="shared" si="299"/>
        <v>20000</v>
      </c>
      <c r="O520" s="63">
        <f t="shared" si="299"/>
        <v>0</v>
      </c>
      <c r="P520" s="63">
        <f t="shared" si="299"/>
        <v>20000</v>
      </c>
    </row>
    <row r="521" spans="1:16" ht="14.45" customHeight="1">
      <c r="A521" s="7" t="s">
        <v>54</v>
      </c>
      <c r="B521" s="2">
        <v>802</v>
      </c>
      <c r="C521" s="13" t="s">
        <v>176</v>
      </c>
      <c r="D521" s="13" t="s">
        <v>50</v>
      </c>
      <c r="E521" s="13" t="s">
        <v>240</v>
      </c>
      <c r="F521" s="13" t="s">
        <v>69</v>
      </c>
      <c r="G521" s="7" t="s">
        <v>55</v>
      </c>
      <c r="H521" s="49" t="s">
        <v>0</v>
      </c>
      <c r="I521" s="65">
        <v>20000</v>
      </c>
      <c r="J521" s="65">
        <f t="shared" si="299"/>
        <v>0</v>
      </c>
      <c r="K521" s="65">
        <f t="shared" si="299"/>
        <v>0</v>
      </c>
      <c r="L521" s="65">
        <f t="shared" si="299"/>
        <v>0</v>
      </c>
      <c r="M521" s="65">
        <f t="shared" si="299"/>
        <v>0</v>
      </c>
      <c r="N521" s="65">
        <f t="shared" si="299"/>
        <v>20000</v>
      </c>
      <c r="O521" s="65">
        <f t="shared" si="299"/>
        <v>0</v>
      </c>
      <c r="P521" s="65">
        <f t="shared" si="299"/>
        <v>20000</v>
      </c>
    </row>
    <row r="522" spans="1:16" ht="28.9" customHeight="1">
      <c r="A522" s="7" t="s">
        <v>76</v>
      </c>
      <c r="B522" s="2">
        <v>802</v>
      </c>
      <c r="C522" s="13" t="s">
        <v>176</v>
      </c>
      <c r="D522" s="13" t="s">
        <v>50</v>
      </c>
      <c r="E522" s="13" t="s">
        <v>240</v>
      </c>
      <c r="F522" s="13" t="s">
        <v>69</v>
      </c>
      <c r="G522" s="7" t="s">
        <v>55</v>
      </c>
      <c r="H522" s="49" t="s">
        <v>77</v>
      </c>
      <c r="I522" s="65">
        <v>20000</v>
      </c>
      <c r="J522" s="65"/>
      <c r="K522" s="65"/>
      <c r="L522" s="65"/>
      <c r="M522" s="65"/>
      <c r="N522" s="65">
        <f>I522+M522</f>
        <v>20000</v>
      </c>
      <c r="O522" s="110"/>
      <c r="P522" s="109">
        <f>N522</f>
        <v>20000</v>
      </c>
    </row>
    <row r="523" spans="1:16" ht="43.35" customHeight="1">
      <c r="A523" s="5" t="s">
        <v>39</v>
      </c>
      <c r="B523" s="2">
        <v>802</v>
      </c>
      <c r="C523" s="6" t="s">
        <v>176</v>
      </c>
      <c r="D523" s="6" t="s">
        <v>50</v>
      </c>
      <c r="E523" s="6" t="s">
        <v>240</v>
      </c>
      <c r="F523" s="6" t="s">
        <v>40</v>
      </c>
      <c r="G523" s="6" t="s">
        <v>0</v>
      </c>
      <c r="H523" s="51" t="s">
        <v>0</v>
      </c>
      <c r="I523" s="63">
        <v>80000</v>
      </c>
      <c r="J523" s="63">
        <f t="shared" ref="J523:P524" si="300">J524</f>
        <v>0</v>
      </c>
      <c r="K523" s="63">
        <f t="shared" si="300"/>
        <v>0</v>
      </c>
      <c r="L523" s="63">
        <f t="shared" si="300"/>
        <v>0</v>
      </c>
      <c r="M523" s="63">
        <f t="shared" si="300"/>
        <v>0</v>
      </c>
      <c r="N523" s="63">
        <f>N524</f>
        <v>80000</v>
      </c>
      <c r="O523" s="63">
        <f t="shared" ref="O523:P523" si="301">O524</f>
        <v>0</v>
      </c>
      <c r="P523" s="63">
        <f t="shared" si="301"/>
        <v>80000</v>
      </c>
    </row>
    <row r="524" spans="1:16" ht="14.45" customHeight="1">
      <c r="A524" s="7" t="s">
        <v>54</v>
      </c>
      <c r="B524" s="2">
        <v>802</v>
      </c>
      <c r="C524" s="13" t="s">
        <v>176</v>
      </c>
      <c r="D524" s="13" t="s">
        <v>50</v>
      </c>
      <c r="E524" s="13" t="s">
        <v>240</v>
      </c>
      <c r="F524" s="13" t="s">
        <v>40</v>
      </c>
      <c r="G524" s="7" t="s">
        <v>55</v>
      </c>
      <c r="H524" s="49" t="s">
        <v>0</v>
      </c>
      <c r="I524" s="65">
        <v>80000</v>
      </c>
      <c r="J524" s="65">
        <f t="shared" si="300"/>
        <v>0</v>
      </c>
      <c r="K524" s="65">
        <f t="shared" si="300"/>
        <v>0</v>
      </c>
      <c r="L524" s="65">
        <f t="shared" si="300"/>
        <v>0</v>
      </c>
      <c r="M524" s="65">
        <f t="shared" si="300"/>
        <v>0</v>
      </c>
      <c r="N524" s="65">
        <f t="shared" si="300"/>
        <v>80000</v>
      </c>
      <c r="O524" s="65">
        <f t="shared" si="300"/>
        <v>0</v>
      </c>
      <c r="P524" s="65">
        <f t="shared" si="300"/>
        <v>80000</v>
      </c>
    </row>
    <row r="525" spans="1:16" ht="14.45" customHeight="1">
      <c r="A525" s="7" t="s">
        <v>104</v>
      </c>
      <c r="B525" s="2">
        <v>802</v>
      </c>
      <c r="C525" s="13" t="s">
        <v>176</v>
      </c>
      <c r="D525" s="13" t="s">
        <v>50</v>
      </c>
      <c r="E525" s="13" t="s">
        <v>240</v>
      </c>
      <c r="F525" s="13" t="s">
        <v>40</v>
      </c>
      <c r="G525" s="7" t="s">
        <v>55</v>
      </c>
      <c r="H525" s="49" t="s">
        <v>105</v>
      </c>
      <c r="I525" s="65">
        <v>80000</v>
      </c>
      <c r="J525" s="65"/>
      <c r="K525" s="65"/>
      <c r="L525" s="65"/>
      <c r="M525" s="65"/>
      <c r="N525" s="65">
        <f>I525+J525+K525+L525+M525</f>
        <v>80000</v>
      </c>
      <c r="O525" s="110"/>
      <c r="P525" s="109">
        <f>N525</f>
        <v>80000</v>
      </c>
    </row>
    <row r="526" spans="1:16" ht="28.9" customHeight="1">
      <c r="A526" s="15" t="s">
        <v>241</v>
      </c>
      <c r="B526" s="75">
        <v>802</v>
      </c>
      <c r="C526" s="16" t="s">
        <v>242</v>
      </c>
      <c r="D526" s="16" t="s">
        <v>0</v>
      </c>
      <c r="E526" s="16" t="s">
        <v>0</v>
      </c>
      <c r="F526" s="16" t="s">
        <v>0</v>
      </c>
      <c r="G526" s="16" t="s">
        <v>0</v>
      </c>
      <c r="H526" s="50" t="s">
        <v>0</v>
      </c>
      <c r="I526" s="62">
        <v>4902067.0999999996</v>
      </c>
      <c r="J526" s="62">
        <f t="shared" ref="J526:P528" si="302">J527</f>
        <v>0</v>
      </c>
      <c r="K526" s="62">
        <f t="shared" si="302"/>
        <v>123180.13</v>
      </c>
      <c r="L526" s="62">
        <f t="shared" si="302"/>
        <v>0</v>
      </c>
      <c r="M526" s="62">
        <f t="shared" si="302"/>
        <v>0</v>
      </c>
      <c r="N526" s="62">
        <f t="shared" si="302"/>
        <v>5025247.2300000004</v>
      </c>
      <c r="O526" s="62">
        <f t="shared" si="302"/>
        <v>0</v>
      </c>
      <c r="P526" s="62">
        <f t="shared" si="302"/>
        <v>5025247.2300000004</v>
      </c>
    </row>
    <row r="527" spans="1:16" ht="28.9" customHeight="1">
      <c r="A527" s="8" t="s">
        <v>243</v>
      </c>
      <c r="B527" s="2">
        <v>802</v>
      </c>
      <c r="C527" s="6" t="s">
        <v>242</v>
      </c>
      <c r="D527" s="6" t="s">
        <v>32</v>
      </c>
      <c r="E527" s="6" t="s">
        <v>0</v>
      </c>
      <c r="F527" s="6" t="s">
        <v>0</v>
      </c>
      <c r="G527" s="6" t="s">
        <v>0</v>
      </c>
      <c r="H527" s="51" t="s">
        <v>0</v>
      </c>
      <c r="I527" s="63">
        <v>4902067.0999999996</v>
      </c>
      <c r="J527" s="63">
        <f t="shared" si="302"/>
        <v>0</v>
      </c>
      <c r="K527" s="63">
        <f t="shared" si="302"/>
        <v>123180.13</v>
      </c>
      <c r="L527" s="63">
        <f t="shared" si="302"/>
        <v>0</v>
      </c>
      <c r="M527" s="63">
        <f t="shared" si="302"/>
        <v>0</v>
      </c>
      <c r="N527" s="63">
        <f t="shared" si="302"/>
        <v>5025247.2300000004</v>
      </c>
      <c r="O527" s="63">
        <f t="shared" si="302"/>
        <v>0</v>
      </c>
      <c r="P527" s="63">
        <f t="shared" si="302"/>
        <v>5025247.2300000004</v>
      </c>
    </row>
    <row r="528" spans="1:16" ht="14.45" customHeight="1">
      <c r="A528" s="10" t="s">
        <v>15</v>
      </c>
      <c r="B528" s="2">
        <v>802</v>
      </c>
      <c r="C528" s="6" t="s">
        <v>242</v>
      </c>
      <c r="D528" s="6" t="s">
        <v>32</v>
      </c>
      <c r="E528" s="6" t="s">
        <v>16</v>
      </c>
      <c r="F528" s="6" t="s">
        <v>0</v>
      </c>
      <c r="G528" s="6" t="s">
        <v>0</v>
      </c>
      <c r="H528" s="51" t="s">
        <v>0</v>
      </c>
      <c r="I528" s="63">
        <v>4902067.0999999996</v>
      </c>
      <c r="J528" s="63">
        <f t="shared" si="302"/>
        <v>0</v>
      </c>
      <c r="K528" s="63">
        <f t="shared" si="302"/>
        <v>123180.13</v>
      </c>
      <c r="L528" s="63">
        <f t="shared" si="302"/>
        <v>0</v>
      </c>
      <c r="M528" s="63">
        <f t="shared" si="302"/>
        <v>0</v>
      </c>
      <c r="N528" s="63">
        <f t="shared" si="302"/>
        <v>5025247.2300000004</v>
      </c>
      <c r="O528" s="63">
        <f t="shared" si="302"/>
        <v>0</v>
      </c>
      <c r="P528" s="63">
        <f t="shared" si="302"/>
        <v>5025247.2300000004</v>
      </c>
    </row>
    <row r="529" spans="1:16" ht="14.45" customHeight="1">
      <c r="A529" s="10" t="s">
        <v>244</v>
      </c>
      <c r="B529" s="2">
        <v>802</v>
      </c>
      <c r="C529" s="6" t="s">
        <v>242</v>
      </c>
      <c r="D529" s="6" t="s">
        <v>32</v>
      </c>
      <c r="E529" s="6" t="s">
        <v>245</v>
      </c>
      <c r="F529" s="6" t="s">
        <v>0</v>
      </c>
      <c r="G529" s="6" t="s">
        <v>0</v>
      </c>
      <c r="H529" s="51" t="s">
        <v>0</v>
      </c>
      <c r="I529" s="63">
        <v>4902067.0999999996</v>
      </c>
      <c r="J529" s="63">
        <f t="shared" ref="J529:M529" si="303">J530+J535</f>
        <v>0</v>
      </c>
      <c r="K529" s="63">
        <f t="shared" si="303"/>
        <v>123180.13</v>
      </c>
      <c r="L529" s="63">
        <f t="shared" si="303"/>
        <v>0</v>
      </c>
      <c r="M529" s="63">
        <f t="shared" si="303"/>
        <v>0</v>
      </c>
      <c r="N529" s="63">
        <f>N530+N535</f>
        <v>5025247.2300000004</v>
      </c>
      <c r="O529" s="63">
        <f t="shared" ref="O529:P529" si="304">O530+O535</f>
        <v>0</v>
      </c>
      <c r="P529" s="63">
        <f t="shared" si="304"/>
        <v>5025247.2300000004</v>
      </c>
    </row>
    <row r="530" spans="1:16" ht="43.35" customHeight="1">
      <c r="A530" s="11" t="s">
        <v>246</v>
      </c>
      <c r="B530" s="2">
        <v>802</v>
      </c>
      <c r="C530" s="12" t="s">
        <v>242</v>
      </c>
      <c r="D530" s="12" t="s">
        <v>32</v>
      </c>
      <c r="E530" s="12" t="s">
        <v>247</v>
      </c>
      <c r="F530" s="12" t="s">
        <v>0</v>
      </c>
      <c r="G530" s="12" t="s">
        <v>0</v>
      </c>
      <c r="H530" s="52" t="s">
        <v>0</v>
      </c>
      <c r="I530" s="64">
        <v>3044800</v>
      </c>
      <c r="J530" s="64">
        <f t="shared" ref="J530:P533" si="305">J531</f>
        <v>0</v>
      </c>
      <c r="K530" s="64">
        <f t="shared" si="305"/>
        <v>0</v>
      </c>
      <c r="L530" s="64">
        <f t="shared" si="305"/>
        <v>0</v>
      </c>
      <c r="M530" s="64">
        <f t="shared" si="305"/>
        <v>0</v>
      </c>
      <c r="N530" s="64">
        <f t="shared" si="305"/>
        <v>3044800</v>
      </c>
      <c r="O530" s="64">
        <f t="shared" si="305"/>
        <v>0</v>
      </c>
      <c r="P530" s="64">
        <f t="shared" si="305"/>
        <v>3044800</v>
      </c>
    </row>
    <row r="531" spans="1:16" ht="14.45" customHeight="1">
      <c r="A531" s="10" t="s">
        <v>244</v>
      </c>
      <c r="B531" s="2">
        <v>802</v>
      </c>
      <c r="C531" s="6" t="s">
        <v>242</v>
      </c>
      <c r="D531" s="6" t="s">
        <v>32</v>
      </c>
      <c r="E531" s="6" t="s">
        <v>247</v>
      </c>
      <c r="F531" s="6" t="s">
        <v>248</v>
      </c>
      <c r="G531" s="6" t="s">
        <v>0</v>
      </c>
      <c r="H531" s="51" t="s">
        <v>0</v>
      </c>
      <c r="I531" s="63">
        <v>3044800</v>
      </c>
      <c r="J531" s="63">
        <f t="shared" si="305"/>
        <v>0</v>
      </c>
      <c r="K531" s="63">
        <f t="shared" si="305"/>
        <v>0</v>
      </c>
      <c r="L531" s="63">
        <f t="shared" si="305"/>
        <v>0</v>
      </c>
      <c r="M531" s="63">
        <f t="shared" si="305"/>
        <v>0</v>
      </c>
      <c r="N531" s="63">
        <f t="shared" si="305"/>
        <v>3044800</v>
      </c>
      <c r="O531" s="63">
        <f t="shared" si="305"/>
        <v>0</v>
      </c>
      <c r="P531" s="63">
        <f t="shared" si="305"/>
        <v>3044800</v>
      </c>
    </row>
    <row r="532" spans="1:16" ht="14.45" customHeight="1">
      <c r="A532" s="10" t="s">
        <v>249</v>
      </c>
      <c r="B532" s="2">
        <v>802</v>
      </c>
      <c r="C532" s="6" t="s">
        <v>242</v>
      </c>
      <c r="D532" s="6" t="s">
        <v>32</v>
      </c>
      <c r="E532" s="6" t="s">
        <v>247</v>
      </c>
      <c r="F532" s="6" t="s">
        <v>250</v>
      </c>
      <c r="G532" s="6" t="s">
        <v>0</v>
      </c>
      <c r="H532" s="51" t="s">
        <v>0</v>
      </c>
      <c r="I532" s="63">
        <v>3044800</v>
      </c>
      <c r="J532" s="63">
        <f t="shared" si="305"/>
        <v>0</v>
      </c>
      <c r="K532" s="63">
        <f t="shared" si="305"/>
        <v>0</v>
      </c>
      <c r="L532" s="63">
        <f t="shared" si="305"/>
        <v>0</v>
      </c>
      <c r="M532" s="63">
        <f t="shared" si="305"/>
        <v>0</v>
      </c>
      <c r="N532" s="63">
        <f t="shared" si="305"/>
        <v>3044800</v>
      </c>
      <c r="O532" s="63">
        <f t="shared" si="305"/>
        <v>0</v>
      </c>
      <c r="P532" s="63">
        <f t="shared" si="305"/>
        <v>3044800</v>
      </c>
    </row>
    <row r="533" spans="1:16" ht="57.6" customHeight="1">
      <c r="A533" s="5" t="s">
        <v>251</v>
      </c>
      <c r="B533" s="2">
        <v>802</v>
      </c>
      <c r="C533" s="6" t="s">
        <v>242</v>
      </c>
      <c r="D533" s="6" t="s">
        <v>32</v>
      </c>
      <c r="E533" s="6" t="s">
        <v>247</v>
      </c>
      <c r="F533" s="6" t="s">
        <v>252</v>
      </c>
      <c r="G533" s="6" t="s">
        <v>0</v>
      </c>
      <c r="H533" s="51" t="s">
        <v>0</v>
      </c>
      <c r="I533" s="63">
        <v>3044800</v>
      </c>
      <c r="J533" s="63">
        <f t="shared" si="305"/>
        <v>0</v>
      </c>
      <c r="K533" s="63">
        <f t="shared" si="305"/>
        <v>0</v>
      </c>
      <c r="L533" s="63">
        <f t="shared" si="305"/>
        <v>0</v>
      </c>
      <c r="M533" s="63">
        <f t="shared" si="305"/>
        <v>0</v>
      </c>
      <c r="N533" s="63">
        <f t="shared" si="305"/>
        <v>3044800</v>
      </c>
      <c r="O533" s="63">
        <f t="shared" si="305"/>
        <v>0</v>
      </c>
      <c r="P533" s="63">
        <f t="shared" si="305"/>
        <v>3044800</v>
      </c>
    </row>
    <row r="534" spans="1:16" ht="14.45" customHeight="1">
      <c r="A534" s="7" t="s">
        <v>253</v>
      </c>
      <c r="B534" s="2">
        <v>802</v>
      </c>
      <c r="C534" s="13" t="s">
        <v>242</v>
      </c>
      <c r="D534" s="13" t="s">
        <v>32</v>
      </c>
      <c r="E534" s="13" t="s">
        <v>247</v>
      </c>
      <c r="F534" s="13" t="s">
        <v>252</v>
      </c>
      <c r="G534" s="7" t="s">
        <v>254</v>
      </c>
      <c r="H534" s="49" t="s">
        <v>0</v>
      </c>
      <c r="I534" s="65">
        <v>3044800</v>
      </c>
      <c r="J534" s="65"/>
      <c r="K534" s="65"/>
      <c r="L534" s="65"/>
      <c r="M534" s="65"/>
      <c r="N534" s="65">
        <f>I534+J534+K534+L534+M534</f>
        <v>3044800</v>
      </c>
      <c r="O534" s="110"/>
      <c r="P534" s="109">
        <f>N534</f>
        <v>3044800</v>
      </c>
    </row>
    <row r="535" spans="1:16" ht="116.1" customHeight="1">
      <c r="A535" s="11" t="s">
        <v>255</v>
      </c>
      <c r="B535" s="2">
        <v>802</v>
      </c>
      <c r="C535" s="12" t="s">
        <v>242</v>
      </c>
      <c r="D535" s="12" t="s">
        <v>32</v>
      </c>
      <c r="E535" s="12" t="s">
        <v>256</v>
      </c>
      <c r="F535" s="12" t="s">
        <v>0</v>
      </c>
      <c r="G535" s="12" t="s">
        <v>0</v>
      </c>
      <c r="H535" s="52" t="s">
        <v>0</v>
      </c>
      <c r="I535" s="64">
        <v>1857267.0999999999</v>
      </c>
      <c r="J535" s="64">
        <f t="shared" ref="J535:P537" si="306">J536</f>
        <v>0</v>
      </c>
      <c r="K535" s="64">
        <f t="shared" si="306"/>
        <v>123180.13</v>
      </c>
      <c r="L535" s="64">
        <f t="shared" si="306"/>
        <v>0</v>
      </c>
      <c r="M535" s="64">
        <f t="shared" si="306"/>
        <v>0</v>
      </c>
      <c r="N535" s="64">
        <f t="shared" si="306"/>
        <v>1980447.23</v>
      </c>
      <c r="O535" s="64">
        <f t="shared" si="306"/>
        <v>0</v>
      </c>
      <c r="P535" s="64">
        <f t="shared" si="306"/>
        <v>1980447.23</v>
      </c>
    </row>
    <row r="536" spans="1:16" ht="14.45" customHeight="1">
      <c r="A536" s="10" t="s">
        <v>244</v>
      </c>
      <c r="B536" s="2">
        <v>802</v>
      </c>
      <c r="C536" s="6" t="s">
        <v>242</v>
      </c>
      <c r="D536" s="6" t="s">
        <v>32</v>
      </c>
      <c r="E536" s="6" t="s">
        <v>256</v>
      </c>
      <c r="F536" s="6" t="s">
        <v>248</v>
      </c>
      <c r="G536" s="6" t="s">
        <v>0</v>
      </c>
      <c r="H536" s="51" t="s">
        <v>0</v>
      </c>
      <c r="I536" s="63">
        <v>1857267.0999999999</v>
      </c>
      <c r="J536" s="63">
        <f t="shared" si="306"/>
        <v>0</v>
      </c>
      <c r="K536" s="63">
        <f t="shared" si="306"/>
        <v>123180.13</v>
      </c>
      <c r="L536" s="63">
        <f t="shared" si="306"/>
        <v>0</v>
      </c>
      <c r="M536" s="63">
        <f t="shared" si="306"/>
        <v>0</v>
      </c>
      <c r="N536" s="63">
        <f t="shared" si="306"/>
        <v>1980447.23</v>
      </c>
      <c r="O536" s="63">
        <f t="shared" si="306"/>
        <v>0</v>
      </c>
      <c r="P536" s="63">
        <f t="shared" si="306"/>
        <v>1980447.23</v>
      </c>
    </row>
    <row r="537" spans="1:16" ht="14.45" customHeight="1">
      <c r="A537" s="5" t="s">
        <v>257</v>
      </c>
      <c r="B537" s="2">
        <v>802</v>
      </c>
      <c r="C537" s="6" t="s">
        <v>242</v>
      </c>
      <c r="D537" s="6" t="s">
        <v>32</v>
      </c>
      <c r="E537" s="6" t="s">
        <v>256</v>
      </c>
      <c r="F537" s="6" t="s">
        <v>258</v>
      </c>
      <c r="G537" s="6" t="s">
        <v>0</v>
      </c>
      <c r="H537" s="51" t="s">
        <v>0</v>
      </c>
      <c r="I537" s="63">
        <v>1857267.0999999999</v>
      </c>
      <c r="J537" s="63">
        <f t="shared" si="306"/>
        <v>0</v>
      </c>
      <c r="K537" s="63">
        <f t="shared" si="306"/>
        <v>123180.13</v>
      </c>
      <c r="L537" s="63">
        <f t="shared" si="306"/>
        <v>0</v>
      </c>
      <c r="M537" s="63">
        <f t="shared" si="306"/>
        <v>0</v>
      </c>
      <c r="N537" s="63">
        <f t="shared" si="306"/>
        <v>1980447.23</v>
      </c>
      <c r="O537" s="63">
        <f t="shared" si="306"/>
        <v>0</v>
      </c>
      <c r="P537" s="63">
        <f t="shared" si="306"/>
        <v>1980447.23</v>
      </c>
    </row>
    <row r="538" spans="1:16" ht="14.45" customHeight="1">
      <c r="A538" s="7" t="s">
        <v>253</v>
      </c>
      <c r="B538" s="2">
        <v>802</v>
      </c>
      <c r="C538" s="13" t="s">
        <v>242</v>
      </c>
      <c r="D538" s="13" t="s">
        <v>32</v>
      </c>
      <c r="E538" s="13" t="s">
        <v>256</v>
      </c>
      <c r="F538" s="13" t="s">
        <v>258</v>
      </c>
      <c r="G538" s="7" t="s">
        <v>254</v>
      </c>
      <c r="H538" s="49" t="s">
        <v>0</v>
      </c>
      <c r="I538" s="65">
        <v>1857267.0999999999</v>
      </c>
      <c r="J538" s="65"/>
      <c r="K538" s="65">
        <f>123180.13</f>
        <v>123180.13</v>
      </c>
      <c r="L538" s="65"/>
      <c r="M538" s="65"/>
      <c r="N538" s="65">
        <f>I538+J538+K538+L538+M538</f>
        <v>1980447.23</v>
      </c>
      <c r="O538" s="110"/>
      <c r="P538" s="109">
        <f>N538</f>
        <v>1980447.23</v>
      </c>
    </row>
  </sheetData>
  <mergeCells count="2">
    <mergeCell ref="E2:O2"/>
    <mergeCell ref="A3:I3"/>
  </mergeCells>
  <pageMargins left="0.39370078740157483" right="0.39370078740157483" top="0.39370078740157483" bottom="0.39370078740157483" header="0.31496062992125984" footer="0.31496062992125984"/>
  <pageSetup paperSize="9" scale="41" orientation="portrait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5</vt:lpstr>
      <vt:lpstr>Приложение 5 (2)</vt:lpstr>
      <vt:lpstr>'Приложение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2018-11-21T23:30:40Z</dcterms:modified>
</cp:coreProperties>
</file>